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3bf72b0c87d07cf7/EMPRESA/Produtos/Assessoria/OEE_material/"/>
    </mc:Choice>
  </mc:AlternateContent>
  <xr:revisionPtr revIDLastSave="15" documentId="13_ncr:1_{638DEDE4-251E-4E67-AFD3-15E7E0C6E729}" xr6:coauthVersionLast="46" xr6:coauthVersionMax="46" xr10:uidLastSave="{1795E7B2-8622-4B4F-8C75-5C7B15E701E7}"/>
  <bookViews>
    <workbookView xWindow="20370" yWindow="-120" windowWidth="24240" windowHeight="13140" activeTab="4" xr2:uid="{00000000-000D-0000-FFFF-FFFF00000000}"/>
  </bookViews>
  <sheets>
    <sheet name="Apontamentos" sheetId="2" r:id="rId1"/>
    <sheet name="Produtos" sheetId="9" r:id="rId2"/>
    <sheet name="Gráficos" sheetId="7" r:id="rId3"/>
    <sheet name="Ajuda" sheetId="10" r:id="rId4"/>
    <sheet name="Contate-nos" sheetId="3" r:id="rId5"/>
  </sheets>
  <definedNames>
    <definedName name="_xlnm._FilterDatabase" localSheetId="0" hidden="1">Apontamentos!$I$7:$I$101</definedName>
    <definedName name="_xlnm._FilterDatabase" localSheetId="1" hidden="1">Produtos!$A$1:$A$20</definedName>
    <definedName name="_xlchart.v1.0" hidden="1">Apontamentos!$AO$102:$AS$102</definedName>
    <definedName name="_xlchart.v1.1" hidden="1">Apontamentos!$AO$104:$AS$104</definedName>
    <definedName name="_xlnm.Extract" localSheetId="0">Apontamentos!$J$125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02" i="2" l="1"/>
  <c r="AL101" i="2"/>
  <c r="AU102" i="2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9" i="2"/>
  <c r="G9" i="2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" i="9"/>
  <c r="E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" i="9"/>
  <c r="D3" i="9"/>
  <c r="J127" i="2" l="1"/>
  <c r="J128" i="2"/>
  <c r="J129" i="2"/>
  <c r="Q129" i="2" s="1"/>
  <c r="J130" i="2"/>
  <c r="J131" i="2"/>
  <c r="L131" i="2" s="1"/>
  <c r="J132" i="2"/>
  <c r="O132" i="2" s="1"/>
  <c r="J133" i="2"/>
  <c r="N133" i="2" s="1"/>
  <c r="J134" i="2"/>
  <c r="Q134" i="2" s="1"/>
  <c r="J135" i="2"/>
  <c r="J136" i="2"/>
  <c r="N136" i="2" s="1"/>
  <c r="J137" i="2"/>
  <c r="Q137" i="2" s="1"/>
  <c r="J138" i="2"/>
  <c r="J139" i="2"/>
  <c r="P139" i="2" s="1"/>
  <c r="J140" i="2"/>
  <c r="J141" i="2"/>
  <c r="Q141" i="2" s="1"/>
  <c r="J142" i="2"/>
  <c r="Q142" i="2" s="1"/>
  <c r="J143" i="2"/>
  <c r="J126" i="2"/>
  <c r="Q133" i="2"/>
  <c r="P133" i="2"/>
  <c r="M129" i="2" l="1"/>
  <c r="O128" i="2"/>
  <c r="N129" i="2"/>
  <c r="L133" i="2"/>
  <c r="O133" i="2"/>
  <c r="N134" i="2"/>
  <c r="P142" i="2"/>
  <c r="L139" i="2"/>
  <c r="O134" i="2"/>
  <c r="P134" i="2"/>
  <c r="O141" i="2"/>
  <c r="L129" i="2"/>
  <c r="N130" i="2"/>
  <c r="O129" i="2"/>
  <c r="P129" i="2"/>
  <c r="M133" i="2"/>
  <c r="O130" i="2"/>
  <c r="P130" i="2"/>
  <c r="Q130" i="2"/>
  <c r="P137" i="2"/>
  <c r="Q132" i="2"/>
  <c r="M142" i="2"/>
  <c r="N141" i="2"/>
  <c r="P138" i="2"/>
  <c r="M137" i="2"/>
  <c r="Q128" i="2"/>
  <c r="N143" i="2"/>
  <c r="L142" i="2"/>
  <c r="M141" i="2"/>
  <c r="L138" i="2"/>
  <c r="L137" i="2"/>
  <c r="L132" i="2"/>
  <c r="M140" i="2"/>
  <c r="Q140" i="2"/>
  <c r="L140" i="2"/>
  <c r="N140" i="2"/>
  <c r="M136" i="2"/>
  <c r="Q136" i="2"/>
  <c r="O136" i="2"/>
  <c r="P136" i="2"/>
  <c r="M132" i="2"/>
  <c r="L128" i="2"/>
  <c r="P140" i="2"/>
  <c r="P132" i="2"/>
  <c r="L136" i="2"/>
  <c r="M128" i="2"/>
  <c r="N132" i="2"/>
  <c r="L143" i="2"/>
  <c r="P143" i="2"/>
  <c r="M143" i="2"/>
  <c r="Q143" i="2"/>
  <c r="O139" i="2"/>
  <c r="M139" i="2"/>
  <c r="N139" i="2"/>
  <c r="O135" i="2"/>
  <c r="P135" i="2"/>
  <c r="L135" i="2"/>
  <c r="Q135" i="2"/>
  <c r="Q131" i="2"/>
  <c r="P131" i="2"/>
  <c r="O131" i="2"/>
  <c r="N131" i="2"/>
  <c r="M131" i="2"/>
  <c r="Q127" i="2"/>
  <c r="P127" i="2"/>
  <c r="O127" i="2"/>
  <c r="N127" i="2"/>
  <c r="M127" i="2"/>
  <c r="O140" i="2"/>
  <c r="N135" i="2"/>
  <c r="L127" i="2"/>
  <c r="N128" i="2"/>
  <c r="P128" i="2"/>
  <c r="O143" i="2"/>
  <c r="Q139" i="2"/>
  <c r="M135" i="2"/>
  <c r="M138" i="2"/>
  <c r="Q138" i="2"/>
  <c r="O142" i="2"/>
  <c r="O138" i="2"/>
  <c r="O137" i="2"/>
  <c r="N142" i="2"/>
  <c r="P141" i="2"/>
  <c r="L141" i="2"/>
  <c r="N138" i="2"/>
  <c r="N137" i="2"/>
  <c r="L134" i="2"/>
  <c r="L130" i="2"/>
  <c r="M134" i="2"/>
  <c r="M130" i="2"/>
  <c r="M126" i="2"/>
  <c r="Q126" i="2"/>
  <c r="O126" i="2"/>
  <c r="L126" i="2"/>
  <c r="P126" i="2"/>
  <c r="N126" i="2"/>
  <c r="L108" i="2"/>
  <c r="K109" i="2"/>
  <c r="AZ109" i="2" s="1"/>
  <c r="K108" i="2"/>
  <c r="AB110" i="2"/>
  <c r="AJ109" i="2"/>
  <c r="AJ108" i="2"/>
  <c r="AI109" i="2"/>
  <c r="AI108" i="2"/>
  <c r="AH109" i="2"/>
  <c r="AH108" i="2"/>
  <c r="AG109" i="2"/>
  <c r="AG108" i="2"/>
  <c r="AF109" i="2"/>
  <c r="AF108" i="2"/>
  <c r="AE109" i="2"/>
  <c r="AE108" i="2"/>
  <c r="AD109" i="2"/>
  <c r="AD108" i="2"/>
  <c r="AC109" i="2"/>
  <c r="AC108" i="2"/>
  <c r="AA109" i="2"/>
  <c r="AA108" i="2"/>
  <c r="Z109" i="2"/>
  <c r="Z108" i="2"/>
  <c r="Y109" i="2"/>
  <c r="Y108" i="2"/>
  <c r="X109" i="2"/>
  <c r="X108" i="2"/>
  <c r="W109" i="2"/>
  <c r="W108" i="2"/>
  <c r="V109" i="2"/>
  <c r="V108" i="2"/>
  <c r="U109" i="2"/>
  <c r="U108" i="2"/>
  <c r="T109" i="2"/>
  <c r="T108" i="2"/>
  <c r="Q109" i="2"/>
  <c r="Q108" i="2"/>
  <c r="Q107" i="2"/>
  <c r="Q106" i="2"/>
  <c r="Q105" i="2"/>
  <c r="P109" i="2"/>
  <c r="P108" i="2"/>
  <c r="P107" i="2"/>
  <c r="P106" i="2"/>
  <c r="P105" i="2"/>
  <c r="O109" i="2"/>
  <c r="O108" i="2"/>
  <c r="O107" i="2"/>
  <c r="O106" i="2"/>
  <c r="O105" i="2"/>
  <c r="N109" i="2"/>
  <c r="N108" i="2"/>
  <c r="N107" i="2"/>
  <c r="N106" i="2"/>
  <c r="N105" i="2"/>
  <c r="M105" i="2"/>
  <c r="M109" i="2"/>
  <c r="M108" i="2"/>
  <c r="M107" i="2"/>
  <c r="M106" i="2"/>
  <c r="L109" i="2"/>
  <c r="L107" i="2"/>
  <c r="L106" i="2"/>
  <c r="L105" i="2"/>
  <c r="M110" i="2" l="1"/>
  <c r="N110" i="2"/>
  <c r="Q110" i="2"/>
  <c r="M144" i="2"/>
  <c r="BA108" i="2"/>
  <c r="AV108" i="2"/>
  <c r="P144" i="2"/>
  <c r="R109" i="2"/>
  <c r="O144" i="2"/>
  <c r="N144" i="2"/>
  <c r="Q144" i="2"/>
  <c r="AU109" i="2"/>
  <c r="P110" i="2"/>
  <c r="AN108" i="2"/>
  <c r="AZ108" i="2"/>
  <c r="R108" i="2"/>
  <c r="AN109" i="2"/>
  <c r="AQ108" i="2"/>
  <c r="AY108" i="2"/>
  <c r="L144" i="2"/>
  <c r="AL108" i="2"/>
  <c r="AR108" i="2"/>
  <c r="BA109" i="2"/>
  <c r="AV109" i="2"/>
  <c r="AM109" i="2"/>
  <c r="O110" i="2"/>
  <c r="AL109" i="2"/>
  <c r="AR109" i="2"/>
  <c r="AM108" i="2"/>
  <c r="AP108" i="2"/>
  <c r="AU108" i="2"/>
  <c r="AW108" i="2"/>
  <c r="L110" i="2"/>
  <c r="AY109" i="2"/>
  <c r="AW109" i="2"/>
  <c r="AP109" i="2"/>
  <c r="AQ109" i="2"/>
  <c r="N102" i="2"/>
  <c r="AX109" i="2" l="1"/>
  <c r="BB109" i="2" s="1"/>
  <c r="AO108" i="2"/>
  <c r="AS108" i="2" s="1"/>
  <c r="AO109" i="2"/>
  <c r="AS109" i="2" s="1"/>
  <c r="AX108" i="2"/>
  <c r="BB108" i="2" s="1"/>
  <c r="Q102" i="2"/>
  <c r="AF27" i="2"/>
  <c r="V27" i="2"/>
  <c r="AH27" i="2"/>
  <c r="AI27" i="2"/>
  <c r="V28" i="2"/>
  <c r="AF28" i="2"/>
  <c r="AH28" i="2"/>
  <c r="AI28" i="2"/>
  <c r="V29" i="2"/>
  <c r="AF29" i="2"/>
  <c r="AH29" i="2"/>
  <c r="AI29" i="2"/>
  <c r="V30" i="2"/>
  <c r="AF30" i="2"/>
  <c r="AH30" i="2"/>
  <c r="AI30" i="2"/>
  <c r="V31" i="2"/>
  <c r="AF31" i="2"/>
  <c r="AH31" i="2"/>
  <c r="AI31" i="2"/>
  <c r="V32" i="2"/>
  <c r="AF32" i="2"/>
  <c r="AH32" i="2"/>
  <c r="AI32" i="2"/>
  <c r="V33" i="2"/>
  <c r="AF33" i="2"/>
  <c r="AH33" i="2"/>
  <c r="AI33" i="2"/>
  <c r="V34" i="2"/>
  <c r="AF34" i="2"/>
  <c r="AH34" i="2"/>
  <c r="AI34" i="2"/>
  <c r="V35" i="2"/>
  <c r="AF35" i="2"/>
  <c r="AH35" i="2"/>
  <c r="AI35" i="2"/>
  <c r="V36" i="2"/>
  <c r="AF36" i="2"/>
  <c r="AH36" i="2"/>
  <c r="AI36" i="2"/>
  <c r="V37" i="2"/>
  <c r="AF37" i="2"/>
  <c r="AH37" i="2"/>
  <c r="AI37" i="2"/>
  <c r="V38" i="2"/>
  <c r="AF38" i="2"/>
  <c r="AH38" i="2"/>
  <c r="AI38" i="2"/>
  <c r="V39" i="2"/>
  <c r="AF39" i="2"/>
  <c r="AH39" i="2"/>
  <c r="AI39" i="2"/>
  <c r="V40" i="2"/>
  <c r="AF40" i="2"/>
  <c r="AH40" i="2"/>
  <c r="AI40" i="2"/>
  <c r="V41" i="2"/>
  <c r="AF41" i="2"/>
  <c r="AH41" i="2"/>
  <c r="AI41" i="2"/>
  <c r="V42" i="2"/>
  <c r="AF42" i="2"/>
  <c r="AH42" i="2"/>
  <c r="AI42" i="2"/>
  <c r="V43" i="2"/>
  <c r="AF43" i="2"/>
  <c r="AH43" i="2"/>
  <c r="AI43" i="2"/>
  <c r="V44" i="2"/>
  <c r="AF44" i="2"/>
  <c r="AH44" i="2"/>
  <c r="AI44" i="2"/>
  <c r="V45" i="2"/>
  <c r="AF45" i="2"/>
  <c r="AH45" i="2"/>
  <c r="AI45" i="2"/>
  <c r="V46" i="2"/>
  <c r="AF46" i="2"/>
  <c r="AH46" i="2"/>
  <c r="AI46" i="2"/>
  <c r="V47" i="2"/>
  <c r="AF47" i="2"/>
  <c r="AH47" i="2"/>
  <c r="AI47" i="2"/>
  <c r="V48" i="2"/>
  <c r="AF48" i="2"/>
  <c r="AH48" i="2"/>
  <c r="AW48" i="2" s="1"/>
  <c r="AI48" i="2"/>
  <c r="V49" i="2"/>
  <c r="AF49" i="2"/>
  <c r="AH49" i="2"/>
  <c r="AI49" i="2"/>
  <c r="V50" i="2"/>
  <c r="AF50" i="2"/>
  <c r="AH50" i="2"/>
  <c r="AI50" i="2"/>
  <c r="V51" i="2"/>
  <c r="AF51" i="2"/>
  <c r="AH51" i="2"/>
  <c r="AI51" i="2"/>
  <c r="V52" i="2"/>
  <c r="AF52" i="2"/>
  <c r="AH52" i="2"/>
  <c r="AI52" i="2"/>
  <c r="V53" i="2"/>
  <c r="AF53" i="2"/>
  <c r="AH53" i="2"/>
  <c r="AI53" i="2"/>
  <c r="V54" i="2"/>
  <c r="AF54" i="2"/>
  <c r="AH54" i="2"/>
  <c r="AI54" i="2"/>
  <c r="V55" i="2"/>
  <c r="AF55" i="2"/>
  <c r="AH55" i="2"/>
  <c r="AI55" i="2"/>
  <c r="V56" i="2"/>
  <c r="AF56" i="2"/>
  <c r="AH56" i="2"/>
  <c r="AI56" i="2"/>
  <c r="V57" i="2"/>
  <c r="AF57" i="2"/>
  <c r="AH57" i="2"/>
  <c r="AI57" i="2"/>
  <c r="V58" i="2"/>
  <c r="AF58" i="2"/>
  <c r="AH58" i="2"/>
  <c r="AI58" i="2"/>
  <c r="V59" i="2"/>
  <c r="AF59" i="2"/>
  <c r="AH59" i="2"/>
  <c r="AI59" i="2"/>
  <c r="V60" i="2"/>
  <c r="AF60" i="2"/>
  <c r="AH60" i="2"/>
  <c r="AI60" i="2"/>
  <c r="V61" i="2"/>
  <c r="AF61" i="2"/>
  <c r="AH61" i="2"/>
  <c r="AI61" i="2"/>
  <c r="V62" i="2"/>
  <c r="AF62" i="2"/>
  <c r="AH62" i="2"/>
  <c r="AI62" i="2"/>
  <c r="V63" i="2"/>
  <c r="AF63" i="2"/>
  <c r="AH63" i="2"/>
  <c r="AI63" i="2"/>
  <c r="V64" i="2"/>
  <c r="AF64" i="2"/>
  <c r="AH64" i="2"/>
  <c r="AI64" i="2"/>
  <c r="V65" i="2"/>
  <c r="AF65" i="2"/>
  <c r="AH65" i="2"/>
  <c r="AI65" i="2"/>
  <c r="V66" i="2"/>
  <c r="AF66" i="2"/>
  <c r="AH66" i="2"/>
  <c r="AI66" i="2"/>
  <c r="V67" i="2"/>
  <c r="AF67" i="2"/>
  <c r="AH67" i="2"/>
  <c r="AI67" i="2"/>
  <c r="V68" i="2"/>
  <c r="AF68" i="2"/>
  <c r="AH68" i="2"/>
  <c r="AI68" i="2"/>
  <c r="V69" i="2"/>
  <c r="AF69" i="2"/>
  <c r="AH69" i="2"/>
  <c r="AI69" i="2"/>
  <c r="V70" i="2"/>
  <c r="AF70" i="2"/>
  <c r="AH70" i="2"/>
  <c r="AI70" i="2"/>
  <c r="V71" i="2"/>
  <c r="AF71" i="2"/>
  <c r="AH71" i="2"/>
  <c r="AI71" i="2"/>
  <c r="V72" i="2"/>
  <c r="AF72" i="2"/>
  <c r="AH72" i="2"/>
  <c r="AI72" i="2"/>
  <c r="V73" i="2"/>
  <c r="AF73" i="2"/>
  <c r="AH73" i="2"/>
  <c r="AI73" i="2"/>
  <c r="V74" i="2"/>
  <c r="AF74" i="2"/>
  <c r="AH74" i="2"/>
  <c r="AI74" i="2"/>
  <c r="V75" i="2"/>
  <c r="AF75" i="2"/>
  <c r="AH75" i="2"/>
  <c r="AW75" i="2" s="1"/>
  <c r="AI75" i="2"/>
  <c r="V76" i="2"/>
  <c r="AF76" i="2"/>
  <c r="AH76" i="2"/>
  <c r="AI76" i="2"/>
  <c r="V77" i="2"/>
  <c r="AF77" i="2"/>
  <c r="AH77" i="2"/>
  <c r="AI77" i="2"/>
  <c r="V78" i="2"/>
  <c r="AF78" i="2"/>
  <c r="AH78" i="2"/>
  <c r="AW78" i="2" s="1"/>
  <c r="AI78" i="2"/>
  <c r="V79" i="2"/>
  <c r="AF79" i="2"/>
  <c r="AH79" i="2"/>
  <c r="AI79" i="2"/>
  <c r="V80" i="2"/>
  <c r="AF80" i="2"/>
  <c r="AH80" i="2"/>
  <c r="AI80" i="2"/>
  <c r="V81" i="2"/>
  <c r="AF81" i="2"/>
  <c r="AH81" i="2"/>
  <c r="AI81" i="2"/>
  <c r="V82" i="2"/>
  <c r="AF82" i="2"/>
  <c r="AH82" i="2"/>
  <c r="AI82" i="2"/>
  <c r="V83" i="2"/>
  <c r="AF83" i="2"/>
  <c r="AH83" i="2"/>
  <c r="AI83" i="2"/>
  <c r="V84" i="2"/>
  <c r="AF84" i="2"/>
  <c r="AH84" i="2"/>
  <c r="AI84" i="2"/>
  <c r="V85" i="2"/>
  <c r="AF85" i="2"/>
  <c r="AH85" i="2"/>
  <c r="AI85" i="2"/>
  <c r="V86" i="2"/>
  <c r="AF86" i="2"/>
  <c r="AH86" i="2"/>
  <c r="AI86" i="2"/>
  <c r="V87" i="2"/>
  <c r="AF87" i="2"/>
  <c r="AH87" i="2"/>
  <c r="AI87" i="2"/>
  <c r="V88" i="2"/>
  <c r="AF88" i="2"/>
  <c r="AH88" i="2"/>
  <c r="AI88" i="2"/>
  <c r="V89" i="2"/>
  <c r="AF89" i="2"/>
  <c r="AH89" i="2"/>
  <c r="AI89" i="2"/>
  <c r="V90" i="2"/>
  <c r="AF90" i="2"/>
  <c r="AH90" i="2"/>
  <c r="AI90" i="2"/>
  <c r="V91" i="2"/>
  <c r="AF91" i="2"/>
  <c r="AH91" i="2"/>
  <c r="AI91" i="2"/>
  <c r="V92" i="2"/>
  <c r="AF92" i="2"/>
  <c r="AH92" i="2"/>
  <c r="AI92" i="2"/>
  <c r="V93" i="2"/>
  <c r="AF93" i="2"/>
  <c r="AH93" i="2"/>
  <c r="AI93" i="2"/>
  <c r="V94" i="2"/>
  <c r="AF94" i="2"/>
  <c r="AH94" i="2"/>
  <c r="AI94" i="2"/>
  <c r="V95" i="2"/>
  <c r="AF95" i="2"/>
  <c r="AH95" i="2"/>
  <c r="AI95" i="2"/>
  <c r="V96" i="2"/>
  <c r="AF96" i="2"/>
  <c r="AH96" i="2"/>
  <c r="AI96" i="2"/>
  <c r="V97" i="2"/>
  <c r="AF97" i="2"/>
  <c r="AH97" i="2"/>
  <c r="AI97" i="2"/>
  <c r="V98" i="2"/>
  <c r="V142" i="2" s="1"/>
  <c r="AF98" i="2"/>
  <c r="AF142" i="2" s="1"/>
  <c r="AH98" i="2"/>
  <c r="AH142" i="2" s="1"/>
  <c r="AI98" i="2"/>
  <c r="AI142" i="2" s="1"/>
  <c r="V99" i="2"/>
  <c r="AF99" i="2"/>
  <c r="AH99" i="2"/>
  <c r="AI99" i="2"/>
  <c r="V100" i="2"/>
  <c r="AF100" i="2"/>
  <c r="AH100" i="2"/>
  <c r="AI100" i="2"/>
  <c r="V101" i="2"/>
  <c r="AF101" i="2"/>
  <c r="AH101" i="2"/>
  <c r="AI101" i="2"/>
  <c r="AW11" i="2"/>
  <c r="AW24" i="2"/>
  <c r="AW25" i="2"/>
  <c r="AW26" i="2"/>
  <c r="AF9" i="2"/>
  <c r="AI9" i="2"/>
  <c r="AH9" i="2"/>
  <c r="V9" i="2"/>
  <c r="AH141" i="2" l="1"/>
  <c r="V136" i="2"/>
  <c r="AH133" i="2"/>
  <c r="V143" i="2"/>
  <c r="AF140" i="2"/>
  <c r="AH139" i="2"/>
  <c r="AH131" i="2"/>
  <c r="AH135" i="2"/>
  <c r="AI136" i="2"/>
  <c r="AI143" i="2"/>
  <c r="V140" i="2"/>
  <c r="AF141" i="2"/>
  <c r="AF139" i="2"/>
  <c r="AF134" i="2"/>
  <c r="AF138" i="2"/>
  <c r="AF133" i="2"/>
  <c r="AF131" i="2"/>
  <c r="AF135" i="2"/>
  <c r="AW42" i="2"/>
  <c r="AH138" i="2"/>
  <c r="AH136" i="2"/>
  <c r="AH143" i="2"/>
  <c r="AI140" i="2"/>
  <c r="AW46" i="2"/>
  <c r="V141" i="2"/>
  <c r="V139" i="2"/>
  <c r="V134" i="2"/>
  <c r="V138" i="2"/>
  <c r="V133" i="2"/>
  <c r="V131" i="2"/>
  <c r="V135" i="2"/>
  <c r="AF136" i="2"/>
  <c r="AF143" i="2"/>
  <c r="AH140" i="2"/>
  <c r="AI141" i="2"/>
  <c r="AI139" i="2"/>
  <c r="AI134" i="2"/>
  <c r="AI138" i="2"/>
  <c r="AI133" i="2"/>
  <c r="AI131" i="2"/>
  <c r="AI135" i="2"/>
  <c r="AW80" i="2"/>
  <c r="AW79" i="2"/>
  <c r="AW101" i="2"/>
  <c r="AW68" i="2"/>
  <c r="AW62" i="2"/>
  <c r="AW97" i="2"/>
  <c r="AW94" i="2"/>
  <c r="AW61" i="2"/>
  <c r="AW57" i="2"/>
  <c r="AW98" i="2"/>
  <c r="AW72" i="2"/>
  <c r="AW69" i="2"/>
  <c r="AW44" i="2"/>
  <c r="AW43" i="2"/>
  <c r="AH134" i="2"/>
  <c r="AW93" i="2"/>
  <c r="AW47" i="2"/>
  <c r="AW40" i="2"/>
  <c r="AW39" i="2"/>
  <c r="AW38" i="2"/>
  <c r="AW33" i="2"/>
  <c r="AW9" i="2"/>
  <c r="AW52" i="2"/>
  <c r="AW96" i="2"/>
  <c r="AW100" i="2"/>
  <c r="AW95" i="2"/>
  <c r="AW77" i="2"/>
  <c r="AW64" i="2"/>
  <c r="AW54" i="2"/>
  <c r="AW45" i="2"/>
  <c r="AW67" i="2"/>
  <c r="AW99" i="2"/>
  <c r="AW53" i="2"/>
  <c r="AW49" i="2"/>
  <c r="AW37" i="2"/>
  <c r="AW36" i="2"/>
  <c r="AW74" i="2"/>
  <c r="AW71" i="2"/>
  <c r="AW70" i="2"/>
  <c r="AW66" i="2"/>
  <c r="AW65" i="2"/>
  <c r="AW63" i="2"/>
  <c r="AW60" i="2"/>
  <c r="AW59" i="2"/>
  <c r="AW58" i="2"/>
  <c r="AW41" i="2"/>
  <c r="AW34" i="2"/>
  <c r="AW50" i="2"/>
  <c r="AW81" i="2"/>
  <c r="AW76" i="2"/>
  <c r="AW56" i="2"/>
  <c r="AW92" i="2"/>
  <c r="AW91" i="2"/>
  <c r="AW90" i="2"/>
  <c r="AW89" i="2"/>
  <c r="AW88" i="2"/>
  <c r="AW87" i="2"/>
  <c r="AW86" i="2"/>
  <c r="AW85" i="2"/>
  <c r="AW84" i="2"/>
  <c r="AW83" i="2"/>
  <c r="AW82" i="2"/>
  <c r="AW73" i="2"/>
  <c r="AW55" i="2"/>
  <c r="AW51" i="2"/>
  <c r="AW35" i="2"/>
  <c r="AW32" i="2"/>
  <c r="AW31" i="2"/>
  <c r="AW30" i="2"/>
  <c r="AW29" i="2"/>
  <c r="AW28" i="2"/>
  <c r="AW27" i="2"/>
  <c r="AH10" i="2" l="1"/>
  <c r="AH126" i="2" s="1"/>
  <c r="AI10" i="2"/>
  <c r="AI126" i="2" s="1"/>
  <c r="AH11" i="2"/>
  <c r="AI11" i="2"/>
  <c r="AH12" i="2"/>
  <c r="AI12" i="2"/>
  <c r="AH13" i="2"/>
  <c r="AI13" i="2"/>
  <c r="AH14" i="2"/>
  <c r="AH137" i="2" s="1"/>
  <c r="AI14" i="2"/>
  <c r="AI137" i="2" s="1"/>
  <c r="AH15" i="2"/>
  <c r="AI15" i="2"/>
  <c r="AH16" i="2"/>
  <c r="AI16" i="2"/>
  <c r="AH17" i="2"/>
  <c r="AI17" i="2"/>
  <c r="AH18" i="2"/>
  <c r="AI18" i="2"/>
  <c r="AH19" i="2"/>
  <c r="AI19" i="2"/>
  <c r="AH20" i="2"/>
  <c r="AH132" i="2" s="1"/>
  <c r="AI20" i="2"/>
  <c r="AI132" i="2" s="1"/>
  <c r="AH21" i="2"/>
  <c r="AI21" i="2"/>
  <c r="AH22" i="2"/>
  <c r="AI22" i="2"/>
  <c r="AH23" i="2"/>
  <c r="AI23" i="2"/>
  <c r="AH24" i="2"/>
  <c r="AI24" i="2"/>
  <c r="AH25" i="2"/>
  <c r="AI25" i="2"/>
  <c r="AH26" i="2"/>
  <c r="AI26" i="2"/>
  <c r="AF23" i="2"/>
  <c r="AF24" i="2"/>
  <c r="AF25" i="2"/>
  <c r="AF26" i="2"/>
  <c r="AF10" i="2"/>
  <c r="AF126" i="2" s="1"/>
  <c r="AF11" i="2"/>
  <c r="AF12" i="2"/>
  <c r="AF13" i="2"/>
  <c r="AF14" i="2"/>
  <c r="AF137" i="2" s="1"/>
  <c r="AF15" i="2"/>
  <c r="AF16" i="2"/>
  <c r="AF17" i="2"/>
  <c r="AF18" i="2"/>
  <c r="AF19" i="2"/>
  <c r="AF20" i="2"/>
  <c r="AF132" i="2" s="1"/>
  <c r="AF21" i="2"/>
  <c r="AF22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R101" i="2" s="1"/>
  <c r="G10" i="2"/>
  <c r="G11" i="2"/>
  <c r="G12" i="2"/>
  <c r="G13" i="2"/>
  <c r="G14" i="2"/>
  <c r="G15" i="2"/>
  <c r="R15" i="2" s="1"/>
  <c r="G16" i="2"/>
  <c r="R16" i="2" s="1"/>
  <c r="G17" i="2"/>
  <c r="R17" i="2" s="1"/>
  <c r="G18" i="2"/>
  <c r="R18" i="2" s="1"/>
  <c r="G19" i="2"/>
  <c r="R19" i="2" s="1"/>
  <c r="G20" i="2"/>
  <c r="G21" i="2"/>
  <c r="R21" i="2" s="1"/>
  <c r="G22" i="2"/>
  <c r="R22" i="2" s="1"/>
  <c r="G23" i="2"/>
  <c r="R23" i="2" s="1"/>
  <c r="G25" i="2"/>
  <c r="G26" i="2"/>
  <c r="R26" i="2" s="1"/>
  <c r="G24" i="2"/>
  <c r="C25" i="2"/>
  <c r="AF128" i="2" l="1"/>
  <c r="AI130" i="2"/>
  <c r="AF130" i="2"/>
  <c r="AI129" i="2"/>
  <c r="AI128" i="2"/>
  <c r="AH130" i="2"/>
  <c r="AH129" i="2"/>
  <c r="AH128" i="2"/>
  <c r="AF129" i="2"/>
  <c r="K132" i="2"/>
  <c r="R132" i="2" s="1"/>
  <c r="K139" i="2"/>
  <c r="AW139" i="2" s="1"/>
  <c r="K136" i="2"/>
  <c r="R136" i="2" s="1"/>
  <c r="K135" i="2"/>
  <c r="R135" i="2" s="1"/>
  <c r="K138" i="2"/>
  <c r="AW138" i="2" s="1"/>
  <c r="K137" i="2"/>
  <c r="R137" i="2" s="1"/>
  <c r="K128" i="2"/>
  <c r="K126" i="2"/>
  <c r="AW126" i="2" s="1"/>
  <c r="K143" i="2"/>
  <c r="AW143" i="2" s="1"/>
  <c r="K140" i="2"/>
  <c r="R140" i="2" s="1"/>
  <c r="R13" i="2"/>
  <c r="K130" i="2"/>
  <c r="R130" i="2" s="1"/>
  <c r="K129" i="2"/>
  <c r="R129" i="2" s="1"/>
  <c r="K142" i="2"/>
  <c r="K141" i="2"/>
  <c r="AF127" i="2"/>
  <c r="AF144" i="2" s="1"/>
  <c r="AW132" i="2"/>
  <c r="AI127" i="2"/>
  <c r="K133" i="2"/>
  <c r="K131" i="2"/>
  <c r="R131" i="2" s="1"/>
  <c r="AH127" i="2"/>
  <c r="AH144" i="2" s="1"/>
  <c r="K127" i="2"/>
  <c r="K134" i="2"/>
  <c r="AF107" i="2"/>
  <c r="K107" i="2"/>
  <c r="R14" i="2"/>
  <c r="K106" i="2"/>
  <c r="AI107" i="2"/>
  <c r="T9" i="2"/>
  <c r="AL9" i="2" s="1"/>
  <c r="K105" i="2"/>
  <c r="AF106" i="2"/>
  <c r="AH107" i="2"/>
  <c r="R20" i="2"/>
  <c r="AI105" i="2"/>
  <c r="AI106" i="2"/>
  <c r="AF105" i="2"/>
  <c r="AH105" i="2"/>
  <c r="AH106" i="2"/>
  <c r="R25" i="2"/>
  <c r="R24" i="2"/>
  <c r="R11" i="2"/>
  <c r="R96" i="2"/>
  <c r="U96" i="2" s="1"/>
  <c r="T96" i="2"/>
  <c r="R84" i="2"/>
  <c r="U84" i="2" s="1"/>
  <c r="T84" i="2"/>
  <c r="R68" i="2"/>
  <c r="U68" i="2" s="1"/>
  <c r="T68" i="2"/>
  <c r="T56" i="2"/>
  <c r="R56" i="2"/>
  <c r="U56" i="2" s="1"/>
  <c r="T44" i="2"/>
  <c r="R44" i="2"/>
  <c r="U44" i="2" s="1"/>
  <c r="R36" i="2"/>
  <c r="U36" i="2" s="1"/>
  <c r="T36" i="2"/>
  <c r="T10" i="2"/>
  <c r="R10" i="2"/>
  <c r="R99" i="2"/>
  <c r="U99" i="2" s="1"/>
  <c r="T99" i="2"/>
  <c r="R95" i="2"/>
  <c r="U95" i="2" s="1"/>
  <c r="T95" i="2"/>
  <c r="R91" i="2"/>
  <c r="U91" i="2" s="1"/>
  <c r="T91" i="2"/>
  <c r="R87" i="2"/>
  <c r="U87" i="2" s="1"/>
  <c r="T87" i="2"/>
  <c r="R83" i="2"/>
  <c r="U83" i="2" s="1"/>
  <c r="T83" i="2"/>
  <c r="R79" i="2"/>
  <c r="U79" i="2" s="1"/>
  <c r="T79" i="2"/>
  <c r="R75" i="2"/>
  <c r="U75" i="2" s="1"/>
  <c r="T75" i="2"/>
  <c r="R71" i="2"/>
  <c r="U71" i="2" s="1"/>
  <c r="T71" i="2"/>
  <c r="R67" i="2"/>
  <c r="U67" i="2" s="1"/>
  <c r="T67" i="2"/>
  <c r="R63" i="2"/>
  <c r="U63" i="2" s="1"/>
  <c r="T63" i="2"/>
  <c r="R59" i="2"/>
  <c r="U59" i="2" s="1"/>
  <c r="T59" i="2"/>
  <c r="R55" i="2"/>
  <c r="U55" i="2" s="1"/>
  <c r="T55" i="2"/>
  <c r="T51" i="2"/>
  <c r="R51" i="2"/>
  <c r="U51" i="2" s="1"/>
  <c r="R47" i="2"/>
  <c r="U47" i="2" s="1"/>
  <c r="T47" i="2"/>
  <c r="R43" i="2"/>
  <c r="U43" i="2" s="1"/>
  <c r="T43" i="2"/>
  <c r="R39" i="2"/>
  <c r="U39" i="2" s="1"/>
  <c r="T39" i="2"/>
  <c r="R35" i="2"/>
  <c r="U35" i="2" s="1"/>
  <c r="T35" i="2"/>
  <c r="R31" i="2"/>
  <c r="U31" i="2" s="1"/>
  <c r="T31" i="2"/>
  <c r="R27" i="2"/>
  <c r="U27" i="2" s="1"/>
  <c r="T27" i="2"/>
  <c r="R92" i="2"/>
  <c r="U92" i="2" s="1"/>
  <c r="T92" i="2"/>
  <c r="R80" i="2"/>
  <c r="U80" i="2" s="1"/>
  <c r="T80" i="2"/>
  <c r="R72" i="2"/>
  <c r="U72" i="2" s="1"/>
  <c r="T72" i="2"/>
  <c r="R60" i="2"/>
  <c r="U60" i="2" s="1"/>
  <c r="T60" i="2"/>
  <c r="R48" i="2"/>
  <c r="U48" i="2" s="1"/>
  <c r="T48" i="2"/>
  <c r="T40" i="2"/>
  <c r="R40" i="2"/>
  <c r="U40" i="2" s="1"/>
  <c r="R98" i="2"/>
  <c r="U98" i="2" s="1"/>
  <c r="T98" i="2"/>
  <c r="R94" i="2"/>
  <c r="U94" i="2" s="1"/>
  <c r="T94" i="2"/>
  <c r="R90" i="2"/>
  <c r="U90" i="2" s="1"/>
  <c r="T90" i="2"/>
  <c r="R86" i="2"/>
  <c r="U86" i="2" s="1"/>
  <c r="T86" i="2"/>
  <c r="R82" i="2"/>
  <c r="U82" i="2" s="1"/>
  <c r="T82" i="2"/>
  <c r="R78" i="2"/>
  <c r="U78" i="2" s="1"/>
  <c r="T78" i="2"/>
  <c r="R74" i="2"/>
  <c r="U74" i="2" s="1"/>
  <c r="T74" i="2"/>
  <c r="R70" i="2"/>
  <c r="U70" i="2" s="1"/>
  <c r="T70" i="2"/>
  <c r="R66" i="2"/>
  <c r="U66" i="2" s="1"/>
  <c r="T66" i="2"/>
  <c r="R62" i="2"/>
  <c r="U62" i="2" s="1"/>
  <c r="T62" i="2"/>
  <c r="R58" i="2"/>
  <c r="U58" i="2" s="1"/>
  <c r="T58" i="2"/>
  <c r="R54" i="2"/>
  <c r="U54" i="2" s="1"/>
  <c r="T54" i="2"/>
  <c r="R50" i="2"/>
  <c r="U50" i="2" s="1"/>
  <c r="T50" i="2"/>
  <c r="R46" i="2"/>
  <c r="U46" i="2" s="1"/>
  <c r="T46" i="2"/>
  <c r="R42" i="2"/>
  <c r="U42" i="2" s="1"/>
  <c r="T42" i="2"/>
  <c r="R38" i="2"/>
  <c r="U38" i="2" s="1"/>
  <c r="T38" i="2"/>
  <c r="R34" i="2"/>
  <c r="U34" i="2" s="1"/>
  <c r="T34" i="2"/>
  <c r="R30" i="2"/>
  <c r="U30" i="2" s="1"/>
  <c r="T30" i="2"/>
  <c r="AF102" i="2"/>
  <c r="AW23" i="2"/>
  <c r="AW21" i="2"/>
  <c r="AW19" i="2"/>
  <c r="AW17" i="2"/>
  <c r="AW15" i="2"/>
  <c r="AW13" i="2"/>
  <c r="R100" i="2"/>
  <c r="U100" i="2" s="1"/>
  <c r="T100" i="2"/>
  <c r="R88" i="2"/>
  <c r="U88" i="2" s="1"/>
  <c r="T88" i="2"/>
  <c r="R76" i="2"/>
  <c r="U76" i="2" s="1"/>
  <c r="T76" i="2"/>
  <c r="R64" i="2"/>
  <c r="U64" i="2" s="1"/>
  <c r="T64" i="2"/>
  <c r="R52" i="2"/>
  <c r="U52" i="2" s="1"/>
  <c r="T52" i="2"/>
  <c r="T32" i="2"/>
  <c r="R32" i="2"/>
  <c r="U32" i="2" s="1"/>
  <c r="T12" i="2"/>
  <c r="R12" i="2"/>
  <c r="U101" i="2"/>
  <c r="T101" i="2"/>
  <c r="R97" i="2"/>
  <c r="U97" i="2" s="1"/>
  <c r="T97" i="2"/>
  <c r="R93" i="2"/>
  <c r="U93" i="2" s="1"/>
  <c r="T93" i="2"/>
  <c r="R89" i="2"/>
  <c r="U89" i="2" s="1"/>
  <c r="T89" i="2"/>
  <c r="R85" i="2"/>
  <c r="U85" i="2" s="1"/>
  <c r="T85" i="2"/>
  <c r="R81" i="2"/>
  <c r="U81" i="2" s="1"/>
  <c r="T81" i="2"/>
  <c r="R77" i="2"/>
  <c r="U77" i="2" s="1"/>
  <c r="T77" i="2"/>
  <c r="R73" i="2"/>
  <c r="U73" i="2" s="1"/>
  <c r="T73" i="2"/>
  <c r="T69" i="2"/>
  <c r="R69" i="2"/>
  <c r="U69" i="2" s="1"/>
  <c r="R65" i="2"/>
  <c r="U65" i="2" s="1"/>
  <c r="T65" i="2"/>
  <c r="R61" i="2"/>
  <c r="U61" i="2" s="1"/>
  <c r="T61" i="2"/>
  <c r="T57" i="2"/>
  <c r="R57" i="2"/>
  <c r="U57" i="2" s="1"/>
  <c r="T53" i="2"/>
  <c r="R53" i="2"/>
  <c r="U53" i="2" s="1"/>
  <c r="T49" i="2"/>
  <c r="R49" i="2"/>
  <c r="U49" i="2" s="1"/>
  <c r="T45" i="2"/>
  <c r="R45" i="2"/>
  <c r="U45" i="2" s="1"/>
  <c r="R41" i="2"/>
  <c r="U41" i="2" s="1"/>
  <c r="T41" i="2"/>
  <c r="T37" i="2"/>
  <c r="R37" i="2"/>
  <c r="U37" i="2" s="1"/>
  <c r="T33" i="2"/>
  <c r="R33" i="2"/>
  <c r="U33" i="2" s="1"/>
  <c r="T29" i="2"/>
  <c r="R29" i="2"/>
  <c r="U29" i="2" s="1"/>
  <c r="AI102" i="2"/>
  <c r="T28" i="2"/>
  <c r="R28" i="2"/>
  <c r="U28" i="2" s="1"/>
  <c r="AW22" i="2"/>
  <c r="AW20" i="2"/>
  <c r="AW18" i="2"/>
  <c r="AW16" i="2"/>
  <c r="AW14" i="2"/>
  <c r="AW12" i="2"/>
  <c r="AW10" i="2"/>
  <c r="AH102" i="2"/>
  <c r="V12" i="2"/>
  <c r="T138" i="2" l="1"/>
  <c r="AL138" i="2" s="1"/>
  <c r="U136" i="2"/>
  <c r="AW128" i="2"/>
  <c r="AI144" i="2"/>
  <c r="R139" i="2"/>
  <c r="AW136" i="2"/>
  <c r="T136" i="2"/>
  <c r="AL136" i="2" s="1"/>
  <c r="AW135" i="2"/>
  <c r="T143" i="2"/>
  <c r="AL143" i="2" s="1"/>
  <c r="U143" i="2"/>
  <c r="U139" i="2"/>
  <c r="T139" i="2"/>
  <c r="AL139" i="2" s="1"/>
  <c r="R128" i="2"/>
  <c r="U138" i="2"/>
  <c r="AP138" i="2" s="1"/>
  <c r="AW137" i="2"/>
  <c r="R138" i="2"/>
  <c r="T135" i="2"/>
  <c r="AL135" i="2" s="1"/>
  <c r="U135" i="2"/>
  <c r="U133" i="2"/>
  <c r="T133" i="2"/>
  <c r="R143" i="2"/>
  <c r="AW140" i="2"/>
  <c r="T142" i="2"/>
  <c r="AL142" i="2" s="1"/>
  <c r="T140" i="2"/>
  <c r="AL140" i="2" s="1"/>
  <c r="U142" i="2"/>
  <c r="U140" i="2"/>
  <c r="AP99" i="2"/>
  <c r="U141" i="2"/>
  <c r="T141" i="2"/>
  <c r="AL141" i="2" s="1"/>
  <c r="AW130" i="2"/>
  <c r="T134" i="2"/>
  <c r="AL134" i="2" s="1"/>
  <c r="AW127" i="2"/>
  <c r="AW133" i="2"/>
  <c r="R133" i="2"/>
  <c r="AW142" i="2"/>
  <c r="R142" i="2"/>
  <c r="AW134" i="2"/>
  <c r="AW131" i="2"/>
  <c r="R134" i="2"/>
  <c r="R127" i="2"/>
  <c r="K144" i="2"/>
  <c r="R141" i="2"/>
  <c r="AW141" i="2"/>
  <c r="AW129" i="2"/>
  <c r="AF110" i="2"/>
  <c r="R126" i="2"/>
  <c r="AI110" i="2"/>
  <c r="AL12" i="2"/>
  <c r="AH110" i="2"/>
  <c r="AW105" i="2"/>
  <c r="R105" i="2"/>
  <c r="K110" i="2"/>
  <c r="R106" i="2"/>
  <c r="AW106" i="2"/>
  <c r="AW107" i="2"/>
  <c r="R107" i="2"/>
  <c r="AL45" i="2"/>
  <c r="AP77" i="2"/>
  <c r="AP101" i="2"/>
  <c r="AL32" i="2"/>
  <c r="AL50" i="2"/>
  <c r="AL66" i="2"/>
  <c r="AL82" i="2"/>
  <c r="AL90" i="2"/>
  <c r="AL48" i="2"/>
  <c r="AL35" i="2"/>
  <c r="AL43" i="2"/>
  <c r="AL59" i="2"/>
  <c r="AL75" i="2"/>
  <c r="AP83" i="2"/>
  <c r="AL83" i="2"/>
  <c r="AL99" i="2"/>
  <c r="AP56" i="2"/>
  <c r="AL84" i="2"/>
  <c r="AP28" i="2"/>
  <c r="AP49" i="2"/>
  <c r="AP34" i="2"/>
  <c r="AP42" i="2"/>
  <c r="AP50" i="2"/>
  <c r="AP58" i="2"/>
  <c r="AP66" i="2"/>
  <c r="AP74" i="2"/>
  <c r="AP82" i="2"/>
  <c r="AP90" i="2"/>
  <c r="AP98" i="2"/>
  <c r="AP48" i="2"/>
  <c r="AP72" i="2"/>
  <c r="AP92" i="2"/>
  <c r="AP27" i="2"/>
  <c r="AP35" i="2"/>
  <c r="AP43" i="2"/>
  <c r="AL51" i="2"/>
  <c r="AP59" i="2"/>
  <c r="AP67" i="2"/>
  <c r="AP75" i="2"/>
  <c r="AP91" i="2"/>
  <c r="AP36" i="2"/>
  <c r="AL56" i="2"/>
  <c r="AP84" i="2"/>
  <c r="AP61" i="2"/>
  <c r="AP85" i="2"/>
  <c r="AP64" i="2"/>
  <c r="AL42" i="2"/>
  <c r="AL58" i="2"/>
  <c r="AL74" i="2"/>
  <c r="AL98" i="2"/>
  <c r="AL72" i="2"/>
  <c r="AL92" i="2"/>
  <c r="AP51" i="2"/>
  <c r="AL67" i="2"/>
  <c r="AL91" i="2"/>
  <c r="AL36" i="2"/>
  <c r="AW102" i="2"/>
  <c r="AP33" i="2"/>
  <c r="AL41" i="2"/>
  <c r="AP57" i="2"/>
  <c r="AL65" i="2"/>
  <c r="AL73" i="2"/>
  <c r="AL81" i="2"/>
  <c r="AL89" i="2"/>
  <c r="AL97" i="2"/>
  <c r="AL52" i="2"/>
  <c r="AL76" i="2"/>
  <c r="AL100" i="2"/>
  <c r="AL28" i="2"/>
  <c r="AL33" i="2"/>
  <c r="AP41" i="2"/>
  <c r="AL49" i="2"/>
  <c r="AL57" i="2"/>
  <c r="AP65" i="2"/>
  <c r="AP73" i="2"/>
  <c r="AP81" i="2"/>
  <c r="AP89" i="2"/>
  <c r="AP97" i="2"/>
  <c r="AP52" i="2"/>
  <c r="AP76" i="2"/>
  <c r="AP100" i="2"/>
  <c r="AL30" i="2"/>
  <c r="AL38" i="2"/>
  <c r="AL46" i="2"/>
  <c r="AL54" i="2"/>
  <c r="AL62" i="2"/>
  <c r="AL70" i="2"/>
  <c r="AL78" i="2"/>
  <c r="AL86" i="2"/>
  <c r="AL94" i="2"/>
  <c r="AP40" i="2"/>
  <c r="AL60" i="2"/>
  <c r="AL80" i="2"/>
  <c r="AL31" i="2"/>
  <c r="AL39" i="2"/>
  <c r="AL47" i="2"/>
  <c r="AL55" i="2"/>
  <c r="AL63" i="2"/>
  <c r="AL71" i="2"/>
  <c r="AL79" i="2"/>
  <c r="AL87" i="2"/>
  <c r="AL95" i="2"/>
  <c r="AP44" i="2"/>
  <c r="AL68" i="2"/>
  <c r="AL96" i="2"/>
  <c r="AL29" i="2"/>
  <c r="AL37" i="2"/>
  <c r="AL53" i="2"/>
  <c r="AL69" i="2"/>
  <c r="AP93" i="2"/>
  <c r="AP88" i="2"/>
  <c r="AL34" i="2"/>
  <c r="AL27" i="2"/>
  <c r="AP29" i="2"/>
  <c r="AP37" i="2"/>
  <c r="AP45" i="2"/>
  <c r="AP53" i="2"/>
  <c r="AL61" i="2"/>
  <c r="AP69" i="2"/>
  <c r="AL77" i="2"/>
  <c r="AL85" i="2"/>
  <c r="AL93" i="2"/>
  <c r="AP32" i="2"/>
  <c r="AL64" i="2"/>
  <c r="AL88" i="2"/>
  <c r="AP30" i="2"/>
  <c r="AP38" i="2"/>
  <c r="AP46" i="2"/>
  <c r="AP54" i="2"/>
  <c r="AP62" i="2"/>
  <c r="AP70" i="2"/>
  <c r="AP78" i="2"/>
  <c r="AP86" i="2"/>
  <c r="AP94" i="2"/>
  <c r="AL40" i="2"/>
  <c r="AP60" i="2"/>
  <c r="AP80" i="2"/>
  <c r="AP31" i="2"/>
  <c r="AP39" i="2"/>
  <c r="AP47" i="2"/>
  <c r="AP55" i="2"/>
  <c r="AP63" i="2"/>
  <c r="AP71" i="2"/>
  <c r="AP79" i="2"/>
  <c r="AP87" i="2"/>
  <c r="AP95" i="2"/>
  <c r="AL44" i="2"/>
  <c r="AP68" i="2"/>
  <c r="AP96" i="2"/>
  <c r="AD27" i="2"/>
  <c r="AC29" i="2"/>
  <c r="AC30" i="2"/>
  <c r="AC31" i="2"/>
  <c r="AC32" i="2"/>
  <c r="AD33" i="2"/>
  <c r="AD34" i="2"/>
  <c r="AC35" i="2"/>
  <c r="AD38" i="2"/>
  <c r="AD39" i="2"/>
  <c r="AC40" i="2"/>
  <c r="AD42" i="2"/>
  <c r="AD43" i="2"/>
  <c r="AC44" i="2"/>
  <c r="AD45" i="2"/>
  <c r="AC46" i="2"/>
  <c r="AC47" i="2"/>
  <c r="AD49" i="2"/>
  <c r="AD50" i="2"/>
  <c r="AD51" i="2"/>
  <c r="AC52" i="2"/>
  <c r="AC53" i="2"/>
  <c r="AD54" i="2"/>
  <c r="AD55" i="2"/>
  <c r="AC56" i="2"/>
  <c r="AD57" i="2"/>
  <c r="AC58" i="2"/>
  <c r="AC59" i="2"/>
  <c r="AC60" i="2"/>
  <c r="AC61" i="2"/>
  <c r="AC62" i="2"/>
  <c r="AC63" i="2"/>
  <c r="AD65" i="2"/>
  <c r="AD66" i="2"/>
  <c r="AC67" i="2"/>
  <c r="BA67" i="2" s="1"/>
  <c r="AC68" i="2"/>
  <c r="BA68" i="2" s="1"/>
  <c r="AD70" i="2"/>
  <c r="AD71" i="2"/>
  <c r="AD72" i="2"/>
  <c r="AC73" i="2"/>
  <c r="AD75" i="2"/>
  <c r="AD76" i="2"/>
  <c r="AC77" i="2"/>
  <c r="AC78" i="2"/>
  <c r="AC79" i="2"/>
  <c r="AD80" i="2"/>
  <c r="AD81" i="2"/>
  <c r="AD82" i="2"/>
  <c r="AC84" i="2"/>
  <c r="AD86" i="2"/>
  <c r="AD87" i="2"/>
  <c r="AC88" i="2"/>
  <c r="AC89" i="2"/>
  <c r="AD93" i="2"/>
  <c r="AC94" i="2"/>
  <c r="AC95" i="2"/>
  <c r="AD96" i="2"/>
  <c r="AD97" i="2"/>
  <c r="AD98" i="2"/>
  <c r="AC99" i="2"/>
  <c r="AC100" i="2"/>
  <c r="AW144" i="2" l="1"/>
  <c r="AP136" i="2"/>
  <c r="AP143" i="2"/>
  <c r="AP139" i="2"/>
  <c r="AP133" i="2"/>
  <c r="AP135" i="2"/>
  <c r="AL133" i="2"/>
  <c r="AP141" i="2"/>
  <c r="AP142" i="2"/>
  <c r="AP140" i="2"/>
  <c r="R144" i="2"/>
  <c r="R110" i="2"/>
  <c r="AW110" i="2"/>
  <c r="BA63" i="2"/>
  <c r="BA31" i="2"/>
  <c r="BA94" i="2"/>
  <c r="BA78" i="2"/>
  <c r="BA62" i="2"/>
  <c r="BA58" i="2"/>
  <c r="BA46" i="2"/>
  <c r="BA30" i="2"/>
  <c r="BA95" i="2"/>
  <c r="BA79" i="2"/>
  <c r="BA59" i="2"/>
  <c r="BA47" i="2"/>
  <c r="BA89" i="2"/>
  <c r="BA77" i="2"/>
  <c r="BA73" i="2"/>
  <c r="BA61" i="2"/>
  <c r="BA53" i="2"/>
  <c r="BA29" i="2"/>
  <c r="BA99" i="2"/>
  <c r="BA35" i="2"/>
  <c r="BA100" i="2"/>
  <c r="BA88" i="2"/>
  <c r="BA84" i="2"/>
  <c r="BA60" i="2"/>
  <c r="BA56" i="2"/>
  <c r="BA52" i="2"/>
  <c r="BA44" i="2"/>
  <c r="BA40" i="2"/>
  <c r="BA32" i="2"/>
  <c r="AD32" i="2"/>
  <c r="AC98" i="2"/>
  <c r="AD59" i="2"/>
  <c r="AY59" i="2" s="1"/>
  <c r="AC66" i="2"/>
  <c r="AY66" i="2" s="1"/>
  <c r="AD77" i="2"/>
  <c r="AY77" i="2" s="1"/>
  <c r="AC93" i="2"/>
  <c r="AD29" i="2"/>
  <c r="AY29" i="2" s="1"/>
  <c r="AC34" i="2"/>
  <c r="AC49" i="2"/>
  <c r="AC33" i="2"/>
  <c r="K99" i="2"/>
  <c r="Z99" i="2"/>
  <c r="Y99" i="2"/>
  <c r="W99" i="2"/>
  <c r="K95" i="2"/>
  <c r="Z95" i="2"/>
  <c r="W95" i="2"/>
  <c r="Y95" i="2"/>
  <c r="K91" i="2"/>
  <c r="W91" i="2"/>
  <c r="Z91" i="2"/>
  <c r="Y91" i="2"/>
  <c r="K87" i="2"/>
  <c r="Y87" i="2"/>
  <c r="W87" i="2"/>
  <c r="Z87" i="2"/>
  <c r="K83" i="2"/>
  <c r="Z83" i="2"/>
  <c r="Y83" i="2"/>
  <c r="W83" i="2"/>
  <c r="K79" i="2"/>
  <c r="Z79" i="2"/>
  <c r="Y79" i="2"/>
  <c r="W79" i="2"/>
  <c r="K75" i="2"/>
  <c r="Z75" i="2"/>
  <c r="W75" i="2"/>
  <c r="Y75" i="2"/>
  <c r="K71" i="2"/>
  <c r="W71" i="2"/>
  <c r="Y71" i="2"/>
  <c r="Z71" i="2"/>
  <c r="K67" i="2"/>
  <c r="Y67" i="2"/>
  <c r="Z67" i="2"/>
  <c r="W67" i="2"/>
  <c r="K63" i="2"/>
  <c r="Z63" i="2"/>
  <c r="W63" i="2"/>
  <c r="Y63" i="2"/>
  <c r="K59" i="2"/>
  <c r="Z59" i="2"/>
  <c r="Y59" i="2"/>
  <c r="W59" i="2"/>
  <c r="K55" i="2"/>
  <c r="Y55" i="2"/>
  <c r="W55" i="2"/>
  <c r="Z55" i="2"/>
  <c r="K51" i="2"/>
  <c r="Y51" i="2"/>
  <c r="Z51" i="2"/>
  <c r="W51" i="2"/>
  <c r="K47" i="2"/>
  <c r="Z47" i="2"/>
  <c r="W47" i="2"/>
  <c r="Y47" i="2"/>
  <c r="K43" i="2"/>
  <c r="Z43" i="2"/>
  <c r="Y43" i="2"/>
  <c r="W43" i="2"/>
  <c r="K39" i="2"/>
  <c r="W39" i="2"/>
  <c r="Y39" i="2"/>
  <c r="Z39" i="2"/>
  <c r="K35" i="2"/>
  <c r="Z35" i="2"/>
  <c r="W35" i="2"/>
  <c r="Y35" i="2"/>
  <c r="Z31" i="2"/>
  <c r="W31" i="2"/>
  <c r="Y31" i="2"/>
  <c r="W27" i="2"/>
  <c r="Y27" i="2"/>
  <c r="Z27" i="2"/>
  <c r="K98" i="2"/>
  <c r="Y98" i="2"/>
  <c r="W98" i="2"/>
  <c r="Z98" i="2"/>
  <c r="K94" i="2"/>
  <c r="Y94" i="2"/>
  <c r="W94" i="2"/>
  <c r="Z94" i="2"/>
  <c r="K90" i="2"/>
  <c r="W90" i="2"/>
  <c r="Z90" i="2"/>
  <c r="Y90" i="2"/>
  <c r="K86" i="2"/>
  <c r="Z86" i="2"/>
  <c r="Y86" i="2"/>
  <c r="W86" i="2"/>
  <c r="K82" i="2"/>
  <c r="Z82" i="2"/>
  <c r="W82" i="2"/>
  <c r="Y82" i="2"/>
  <c r="K78" i="2"/>
  <c r="Z78" i="2"/>
  <c r="Y78" i="2"/>
  <c r="W78" i="2"/>
  <c r="K74" i="2"/>
  <c r="Y74" i="2"/>
  <c r="Z74" i="2"/>
  <c r="W74" i="2"/>
  <c r="K70" i="2"/>
  <c r="Z70" i="2"/>
  <c r="Y70" i="2"/>
  <c r="W70" i="2"/>
  <c r="K66" i="2"/>
  <c r="Y66" i="2"/>
  <c r="Z66" i="2"/>
  <c r="W66" i="2"/>
  <c r="K62" i="2"/>
  <c r="Z62" i="2"/>
  <c r="Y62" i="2"/>
  <c r="W62" i="2"/>
  <c r="K58" i="2"/>
  <c r="Z58" i="2"/>
  <c r="Y58" i="2"/>
  <c r="W58" i="2"/>
  <c r="K54" i="2"/>
  <c r="Y54" i="2"/>
  <c r="Z54" i="2"/>
  <c r="W54" i="2"/>
  <c r="K50" i="2"/>
  <c r="W50" i="2"/>
  <c r="Z50" i="2"/>
  <c r="Y50" i="2"/>
  <c r="K46" i="2"/>
  <c r="Z46" i="2"/>
  <c r="Y46" i="2"/>
  <c r="W46" i="2"/>
  <c r="K42" i="2"/>
  <c r="Z42" i="2"/>
  <c r="Y42" i="2"/>
  <c r="W42" i="2"/>
  <c r="K38" i="2"/>
  <c r="Y38" i="2"/>
  <c r="W38" i="2"/>
  <c r="Z38" i="2"/>
  <c r="K34" i="2"/>
  <c r="Y34" i="2"/>
  <c r="W34" i="2"/>
  <c r="Z34" i="2"/>
  <c r="W30" i="2"/>
  <c r="Z30" i="2"/>
  <c r="Y30" i="2"/>
  <c r="K101" i="2"/>
  <c r="Z101" i="2"/>
  <c r="Y101" i="2"/>
  <c r="AN101" i="2" s="1"/>
  <c r="W101" i="2"/>
  <c r="K97" i="2"/>
  <c r="Z97" i="2"/>
  <c r="Y97" i="2"/>
  <c r="AN97" i="2" s="1"/>
  <c r="W97" i="2"/>
  <c r="K93" i="2"/>
  <c r="W93" i="2"/>
  <c r="Y93" i="2"/>
  <c r="Z93" i="2"/>
  <c r="K89" i="2"/>
  <c r="W89" i="2"/>
  <c r="Z89" i="2"/>
  <c r="Y89" i="2"/>
  <c r="K85" i="2"/>
  <c r="Z85" i="2"/>
  <c r="Y85" i="2"/>
  <c r="AN85" i="2" s="1"/>
  <c r="W85" i="2"/>
  <c r="K81" i="2"/>
  <c r="Y81" i="2"/>
  <c r="Z81" i="2"/>
  <c r="W81" i="2"/>
  <c r="K77" i="2"/>
  <c r="Y77" i="2"/>
  <c r="Z77" i="2"/>
  <c r="W77" i="2"/>
  <c r="K73" i="2"/>
  <c r="Z73" i="2"/>
  <c r="Y73" i="2"/>
  <c r="AN73" i="2" s="1"/>
  <c r="W73" i="2"/>
  <c r="K69" i="2"/>
  <c r="Y69" i="2"/>
  <c r="Z69" i="2"/>
  <c r="W69" i="2"/>
  <c r="K65" i="2"/>
  <c r="W65" i="2"/>
  <c r="Z65" i="2"/>
  <c r="Y65" i="2"/>
  <c r="K61" i="2"/>
  <c r="Z61" i="2"/>
  <c r="W61" i="2"/>
  <c r="Y61" i="2"/>
  <c r="K57" i="2"/>
  <c r="Y57" i="2"/>
  <c r="Z57" i="2"/>
  <c r="W57" i="2"/>
  <c r="K53" i="2"/>
  <c r="Z53" i="2"/>
  <c r="Y53" i="2"/>
  <c r="AN53" i="2" s="1"/>
  <c r="W53" i="2"/>
  <c r="K49" i="2"/>
  <c r="Y49" i="2"/>
  <c r="W49" i="2"/>
  <c r="Z49" i="2"/>
  <c r="K45" i="2"/>
  <c r="Z45" i="2"/>
  <c r="Y45" i="2"/>
  <c r="W45" i="2"/>
  <c r="K41" i="2"/>
  <c r="Y41" i="2"/>
  <c r="W41" i="2"/>
  <c r="Z41" i="2"/>
  <c r="K37" i="2"/>
  <c r="Y37" i="2"/>
  <c r="W37" i="2"/>
  <c r="Z37" i="2"/>
  <c r="K33" i="2"/>
  <c r="W33" i="2"/>
  <c r="Y33" i="2"/>
  <c r="Z33" i="2"/>
  <c r="Y29" i="2"/>
  <c r="Z29" i="2"/>
  <c r="W29" i="2"/>
  <c r="K100" i="2"/>
  <c r="Y100" i="2"/>
  <c r="Z100" i="2"/>
  <c r="W100" i="2"/>
  <c r="K96" i="2"/>
  <c r="Y96" i="2"/>
  <c r="W96" i="2"/>
  <c r="Z96" i="2"/>
  <c r="K92" i="2"/>
  <c r="Z92" i="2"/>
  <c r="Y92" i="2"/>
  <c r="W92" i="2"/>
  <c r="K88" i="2"/>
  <c r="Z88" i="2"/>
  <c r="W88" i="2"/>
  <c r="Y88" i="2"/>
  <c r="K84" i="2"/>
  <c r="Z84" i="2"/>
  <c r="Y84" i="2"/>
  <c r="W84" i="2"/>
  <c r="K80" i="2"/>
  <c r="Y80" i="2"/>
  <c r="Z80" i="2"/>
  <c r="W80" i="2"/>
  <c r="K76" i="2"/>
  <c r="Y76" i="2"/>
  <c r="W76" i="2"/>
  <c r="Z76" i="2"/>
  <c r="K72" i="2"/>
  <c r="W72" i="2"/>
  <c r="Z72" i="2"/>
  <c r="Y72" i="2"/>
  <c r="AN72" i="2" s="1"/>
  <c r="K68" i="2"/>
  <c r="Z68" i="2"/>
  <c r="Y68" i="2"/>
  <c r="W68" i="2"/>
  <c r="K64" i="2"/>
  <c r="Y64" i="2"/>
  <c r="Z64" i="2"/>
  <c r="W64" i="2"/>
  <c r="K60" i="2"/>
  <c r="Y60" i="2"/>
  <c r="Z60" i="2"/>
  <c r="W60" i="2"/>
  <c r="K56" i="2"/>
  <c r="Z56" i="2"/>
  <c r="W56" i="2"/>
  <c r="Y56" i="2"/>
  <c r="K52" i="2"/>
  <c r="Y52" i="2"/>
  <c r="W52" i="2"/>
  <c r="Z52" i="2"/>
  <c r="K48" i="2"/>
  <c r="Z48" i="2"/>
  <c r="Y48" i="2"/>
  <c r="W48" i="2"/>
  <c r="K44" i="2"/>
  <c r="Z44" i="2"/>
  <c r="W44" i="2"/>
  <c r="Y44" i="2"/>
  <c r="K40" i="2"/>
  <c r="Y40" i="2"/>
  <c r="Z40" i="2"/>
  <c r="W40" i="2"/>
  <c r="K36" i="2"/>
  <c r="Y36" i="2"/>
  <c r="Z36" i="2"/>
  <c r="W36" i="2"/>
  <c r="W135" i="2" s="1"/>
  <c r="AM135" i="2" s="1"/>
  <c r="W32" i="2"/>
  <c r="Z32" i="2"/>
  <c r="Y32" i="2"/>
  <c r="Y28" i="2"/>
  <c r="Z28" i="2"/>
  <c r="W28" i="2"/>
  <c r="AD79" i="2"/>
  <c r="AY79" i="2" s="1"/>
  <c r="AD63" i="2"/>
  <c r="AY63" i="2" s="1"/>
  <c r="AD60" i="2"/>
  <c r="AY60" i="2" s="1"/>
  <c r="AD78" i="2"/>
  <c r="AY78" i="2" s="1"/>
  <c r="AD62" i="2"/>
  <c r="AY62" i="2" s="1"/>
  <c r="AD30" i="2"/>
  <c r="AY30" i="2" s="1"/>
  <c r="AD69" i="2"/>
  <c r="AD53" i="2"/>
  <c r="AY53" i="2" s="1"/>
  <c r="AC96" i="2"/>
  <c r="AY96" i="2" s="1"/>
  <c r="AC86" i="2"/>
  <c r="AC38" i="2"/>
  <c r="AY38" i="2" s="1"/>
  <c r="AD100" i="2"/>
  <c r="AY100" i="2" s="1"/>
  <c r="AD52" i="2"/>
  <c r="AY52" i="2" s="1"/>
  <c r="AC91" i="2"/>
  <c r="AC72" i="2"/>
  <c r="BA72" i="2" s="1"/>
  <c r="AC74" i="2"/>
  <c r="AC42" i="2"/>
  <c r="AD85" i="2"/>
  <c r="AD84" i="2"/>
  <c r="AY84" i="2" s="1"/>
  <c r="AD36" i="2"/>
  <c r="AD91" i="2"/>
  <c r="AD67" i="2"/>
  <c r="AD74" i="2"/>
  <c r="AD58" i="2"/>
  <c r="AY58" i="2" s="1"/>
  <c r="AC75" i="2"/>
  <c r="AC43" i="2"/>
  <c r="AC48" i="2"/>
  <c r="AC82" i="2"/>
  <c r="AC50" i="2"/>
  <c r="AY50" i="2" s="1"/>
  <c r="AD101" i="2"/>
  <c r="AD68" i="2"/>
  <c r="AD95" i="2"/>
  <c r="AY95" i="2" s="1"/>
  <c r="AD47" i="2"/>
  <c r="AY47" i="2" s="1"/>
  <c r="AD31" i="2"/>
  <c r="AY31" i="2" s="1"/>
  <c r="AD94" i="2"/>
  <c r="AD46" i="2"/>
  <c r="AC64" i="2"/>
  <c r="AC101" i="2"/>
  <c r="AC85" i="2"/>
  <c r="AD37" i="2"/>
  <c r="AC27" i="2"/>
  <c r="AD88" i="2"/>
  <c r="AY88" i="2" s="1"/>
  <c r="AC69" i="2"/>
  <c r="BA69" i="2" s="1"/>
  <c r="AC37" i="2"/>
  <c r="AD44" i="2"/>
  <c r="AY44" i="2" s="1"/>
  <c r="AC87" i="2"/>
  <c r="AC71" i="2"/>
  <c r="AC55" i="2"/>
  <c r="BA55" i="2" s="1"/>
  <c r="AC39" i="2"/>
  <c r="AC80" i="2"/>
  <c r="AY80" i="2" s="1"/>
  <c r="AD40" i="2"/>
  <c r="AC70" i="2"/>
  <c r="AC54" i="2"/>
  <c r="AY54" i="2" s="1"/>
  <c r="AD89" i="2"/>
  <c r="AY89" i="2" s="1"/>
  <c r="AD73" i="2"/>
  <c r="AY73" i="2" s="1"/>
  <c r="AC57" i="2"/>
  <c r="AD41" i="2"/>
  <c r="AC28" i="2"/>
  <c r="AC76" i="2"/>
  <c r="AC97" i="2"/>
  <c r="AC81" i="2"/>
  <c r="AY81" i="2" s="1"/>
  <c r="AC65" i="2"/>
  <c r="AC41" i="2"/>
  <c r="BA41" i="2" s="1"/>
  <c r="AC36" i="2"/>
  <c r="AC92" i="2"/>
  <c r="AD64" i="2"/>
  <c r="AD61" i="2"/>
  <c r="AY61" i="2" s="1"/>
  <c r="AD99" i="2"/>
  <c r="AY99" i="2" s="1"/>
  <c r="AD83" i="2"/>
  <c r="AC51" i="2"/>
  <c r="BA51" i="2" s="1"/>
  <c r="AD35" i="2"/>
  <c r="AY35" i="2" s="1"/>
  <c r="AD92" i="2"/>
  <c r="AD48" i="2"/>
  <c r="AD140" i="2" s="1"/>
  <c r="AD90" i="2"/>
  <c r="AD28" i="2"/>
  <c r="AD56" i="2"/>
  <c r="AY56" i="2" s="1"/>
  <c r="AC83" i="2"/>
  <c r="AC90" i="2"/>
  <c r="AC136" i="2" s="1"/>
  <c r="BA136" i="2" s="1"/>
  <c r="AC45" i="2"/>
  <c r="K28" i="2"/>
  <c r="K31" i="2"/>
  <c r="AC10" i="2"/>
  <c r="K30" i="2"/>
  <c r="K29" i="2"/>
  <c r="AC12" i="2"/>
  <c r="BA12" i="2" s="1"/>
  <c r="K32" i="2"/>
  <c r="AC9" i="2"/>
  <c r="Y10" i="2"/>
  <c r="Z10" i="2"/>
  <c r="Y21" i="2"/>
  <c r="Z21" i="2"/>
  <c r="Y24" i="2"/>
  <c r="Z24" i="2"/>
  <c r="Y20" i="2"/>
  <c r="Y132" i="2" s="1"/>
  <c r="Z20" i="2"/>
  <c r="Y16" i="2"/>
  <c r="Z16" i="2"/>
  <c r="Y14" i="2"/>
  <c r="Z14" i="2"/>
  <c r="Z17" i="2"/>
  <c r="Y17" i="2"/>
  <c r="Y13" i="2"/>
  <c r="Z13" i="2"/>
  <c r="Y12" i="2"/>
  <c r="Z12" i="2"/>
  <c r="AR12" i="2" s="1"/>
  <c r="Y23" i="2"/>
  <c r="Z23" i="2"/>
  <c r="Y19" i="2"/>
  <c r="Z19" i="2"/>
  <c r="Y15" i="2"/>
  <c r="Z15" i="2"/>
  <c r="Z25" i="2"/>
  <c r="Y25" i="2"/>
  <c r="Z9" i="2"/>
  <c r="Y9" i="2"/>
  <c r="Y11" i="2"/>
  <c r="Z11" i="2"/>
  <c r="Z22" i="2"/>
  <c r="Y22" i="2"/>
  <c r="Y18" i="2"/>
  <c r="Z18" i="2"/>
  <c r="Y26" i="2"/>
  <c r="Z26" i="2"/>
  <c r="K9" i="2"/>
  <c r="W9" i="2"/>
  <c r="K17" i="2"/>
  <c r="W17" i="2"/>
  <c r="K13" i="2"/>
  <c r="W13" i="2"/>
  <c r="K24" i="2"/>
  <c r="W24" i="2"/>
  <c r="AM24" i="2" s="1"/>
  <c r="K20" i="2"/>
  <c r="W20" i="2"/>
  <c r="K16" i="2"/>
  <c r="W16" i="2"/>
  <c r="K11" i="2"/>
  <c r="W11" i="2"/>
  <c r="K14" i="2"/>
  <c r="W14" i="2"/>
  <c r="K10" i="2"/>
  <c r="W10" i="2"/>
  <c r="K25" i="2"/>
  <c r="W25" i="2"/>
  <c r="AM25" i="2" s="1"/>
  <c r="K21" i="2"/>
  <c r="W21" i="2"/>
  <c r="K12" i="2"/>
  <c r="W12" i="2"/>
  <c r="AM12" i="2" s="1"/>
  <c r="K23" i="2"/>
  <c r="W23" i="2"/>
  <c r="K19" i="2"/>
  <c r="W19" i="2"/>
  <c r="K15" i="2"/>
  <c r="W15" i="2"/>
  <c r="K27" i="2"/>
  <c r="K22" i="2"/>
  <c r="W22" i="2"/>
  <c r="K18" i="2"/>
  <c r="W18" i="2"/>
  <c r="K26" i="2"/>
  <c r="W26" i="2"/>
  <c r="AM26" i="2" s="1"/>
  <c r="C9" i="2"/>
  <c r="C100" i="2"/>
  <c r="C99" i="2"/>
  <c r="C98" i="2"/>
  <c r="C97" i="2"/>
  <c r="C96" i="2"/>
  <c r="C95" i="2"/>
  <c r="C94" i="2"/>
  <c r="C92" i="2"/>
  <c r="C91" i="2"/>
  <c r="C90" i="2"/>
  <c r="C89" i="2"/>
  <c r="C88" i="2"/>
  <c r="C87" i="2"/>
  <c r="C93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AC135" i="2" l="1"/>
  <c r="BA135" i="2" s="1"/>
  <c r="Y133" i="2"/>
  <c r="W138" i="2"/>
  <c r="AM138" i="2" s="1"/>
  <c r="Y136" i="2"/>
  <c r="W137" i="2"/>
  <c r="Z137" i="2"/>
  <c r="AD139" i="2"/>
  <c r="Y138" i="2"/>
  <c r="AD136" i="2"/>
  <c r="AY136" i="2" s="1"/>
  <c r="W136" i="2"/>
  <c r="AM136" i="2" s="1"/>
  <c r="Z136" i="2"/>
  <c r="AR136" i="2" s="1"/>
  <c r="Y135" i="2"/>
  <c r="W133" i="2"/>
  <c r="AM133" i="2" s="1"/>
  <c r="AC133" i="2"/>
  <c r="BA133" i="2" s="1"/>
  <c r="W143" i="2"/>
  <c r="AM143" i="2" s="1"/>
  <c r="AC143" i="2"/>
  <c r="BA143" i="2" s="1"/>
  <c r="AC141" i="2"/>
  <c r="BA141" i="2" s="1"/>
  <c r="Z139" i="2"/>
  <c r="AR139" i="2" s="1"/>
  <c r="W139" i="2"/>
  <c r="AM139" i="2" s="1"/>
  <c r="AN45" i="2"/>
  <c r="Y139" i="2"/>
  <c r="AY45" i="2"/>
  <c r="AC139" i="2"/>
  <c r="AD138" i="2"/>
  <c r="Z138" i="2"/>
  <c r="AR138" i="2" s="1"/>
  <c r="AY42" i="2"/>
  <c r="AC138" i="2"/>
  <c r="Y137" i="2"/>
  <c r="AD135" i="2"/>
  <c r="AY135" i="2" s="1"/>
  <c r="Z135" i="2"/>
  <c r="AR135" i="2" s="1"/>
  <c r="Z133" i="2"/>
  <c r="AR133" i="2" s="1"/>
  <c r="Y131" i="2"/>
  <c r="W131" i="2"/>
  <c r="AM131" i="2" s="1"/>
  <c r="Z131" i="2"/>
  <c r="Y130" i="2"/>
  <c r="Z130" i="2"/>
  <c r="W128" i="2"/>
  <c r="Y128" i="2"/>
  <c r="Z128" i="2"/>
  <c r="W126" i="2"/>
  <c r="Y126" i="2"/>
  <c r="Z126" i="2"/>
  <c r="Z141" i="2"/>
  <c r="AR141" i="2" s="1"/>
  <c r="AC134" i="2"/>
  <c r="BA134" i="2" s="1"/>
  <c r="AN24" i="2"/>
  <c r="W134" i="2"/>
  <c r="AM134" i="2" s="1"/>
  <c r="AC140" i="2"/>
  <c r="BA140" i="2" s="1"/>
  <c r="W132" i="2"/>
  <c r="Y143" i="2"/>
  <c r="Z143" i="2"/>
  <c r="AR143" i="2" s="1"/>
  <c r="AY94" i="2"/>
  <c r="AD143" i="2"/>
  <c r="AY143" i="2" s="1"/>
  <c r="AD142" i="2"/>
  <c r="W142" i="2"/>
  <c r="AM142" i="2" s="1"/>
  <c r="W140" i="2"/>
  <c r="AM140" i="2" s="1"/>
  <c r="Y142" i="2"/>
  <c r="Y140" i="2"/>
  <c r="Z142" i="2"/>
  <c r="AR142" i="2" s="1"/>
  <c r="Z140" i="2"/>
  <c r="AR140" i="2" s="1"/>
  <c r="W141" i="2"/>
  <c r="AM141" i="2" s="1"/>
  <c r="Y141" i="2"/>
  <c r="Z132" i="2"/>
  <c r="AN132" i="2" s="1"/>
  <c r="W130" i="2"/>
  <c r="Y134" i="2"/>
  <c r="Z134" i="2"/>
  <c r="AR134" i="2" s="1"/>
  <c r="AN25" i="2"/>
  <c r="Y129" i="2"/>
  <c r="AN61" i="2"/>
  <c r="AN91" i="2"/>
  <c r="Z129" i="2"/>
  <c r="AY40" i="2"/>
  <c r="AD133" i="2"/>
  <c r="AY98" i="2"/>
  <c r="AC142" i="2"/>
  <c r="W127" i="2"/>
  <c r="W129" i="2"/>
  <c r="Z127" i="2"/>
  <c r="Y127" i="2"/>
  <c r="AY46" i="2"/>
  <c r="AD141" i="2"/>
  <c r="AY32" i="2"/>
  <c r="AY90" i="2"/>
  <c r="AI113" i="2"/>
  <c r="AH112" i="2"/>
  <c r="AF114" i="2"/>
  <c r="Z112" i="2"/>
  <c r="W113" i="2"/>
  <c r="AH114" i="2"/>
  <c r="AF112" i="2"/>
  <c r="Y113" i="2"/>
  <c r="Q113" i="2"/>
  <c r="P113" i="2"/>
  <c r="O113" i="2"/>
  <c r="N113" i="2"/>
  <c r="M112" i="2"/>
  <c r="L112" i="2"/>
  <c r="AI112" i="2"/>
  <c r="AF113" i="2"/>
  <c r="Y114" i="2"/>
  <c r="W112" i="2"/>
  <c r="P114" i="2"/>
  <c r="O112" i="2"/>
  <c r="M114" i="2"/>
  <c r="L113" i="2"/>
  <c r="K114" i="2"/>
  <c r="Z114" i="2"/>
  <c r="AH113" i="2"/>
  <c r="Y112" i="2"/>
  <c r="Q114" i="2"/>
  <c r="P112" i="2"/>
  <c r="M113" i="2"/>
  <c r="K113" i="2"/>
  <c r="Q112" i="2"/>
  <c r="N114" i="2"/>
  <c r="Z113" i="2"/>
  <c r="N112" i="2"/>
  <c r="K112" i="2"/>
  <c r="AI114" i="2"/>
  <c r="W114" i="2"/>
  <c r="O114" i="2"/>
  <c r="L114" i="2"/>
  <c r="AR9" i="2"/>
  <c r="Z105" i="2"/>
  <c r="BA10" i="2"/>
  <c r="AN93" i="2"/>
  <c r="AN66" i="2"/>
  <c r="AE73" i="2"/>
  <c r="AV73" i="2" s="1"/>
  <c r="W106" i="2"/>
  <c r="W105" i="2"/>
  <c r="AR10" i="2"/>
  <c r="Z106" i="2"/>
  <c r="AY48" i="2"/>
  <c r="AN31" i="2"/>
  <c r="AN39" i="2"/>
  <c r="AN71" i="2"/>
  <c r="AE94" i="2"/>
  <c r="AE63" i="2"/>
  <c r="AU63" i="2" s="1"/>
  <c r="Y105" i="2"/>
  <c r="AY101" i="2"/>
  <c r="AN28" i="2"/>
  <c r="AN33" i="2"/>
  <c r="AN54" i="2"/>
  <c r="AN74" i="2"/>
  <c r="AE40" i="2"/>
  <c r="AU40" i="2" s="1"/>
  <c r="AE31" i="2"/>
  <c r="AG31" i="2" s="1"/>
  <c r="AM11" i="2"/>
  <c r="W107" i="2"/>
  <c r="Z107" i="2"/>
  <c r="AN11" i="2"/>
  <c r="Y107" i="2"/>
  <c r="Y106" i="2"/>
  <c r="AY92" i="2"/>
  <c r="AN36" i="2"/>
  <c r="AN40" i="2"/>
  <c r="AN52" i="2"/>
  <c r="AN60" i="2"/>
  <c r="AN64" i="2"/>
  <c r="AN80" i="2"/>
  <c r="AN100" i="2"/>
  <c r="AN29" i="2"/>
  <c r="AN50" i="2"/>
  <c r="AN82" i="2"/>
  <c r="AN90" i="2"/>
  <c r="AN67" i="2"/>
  <c r="AN87" i="2"/>
  <c r="AY55" i="2"/>
  <c r="AE62" i="2"/>
  <c r="AU62" i="2" s="1"/>
  <c r="AN26" i="2"/>
  <c r="AE36" i="2"/>
  <c r="BA36" i="2"/>
  <c r="BA97" i="2"/>
  <c r="AE97" i="2"/>
  <c r="AE57" i="2"/>
  <c r="BA57" i="2"/>
  <c r="BA70" i="2"/>
  <c r="AE70" i="2"/>
  <c r="BA39" i="2"/>
  <c r="AE39" i="2"/>
  <c r="AE27" i="2"/>
  <c r="BA27" i="2"/>
  <c r="BA64" i="2"/>
  <c r="AE64" i="2"/>
  <c r="AE43" i="2"/>
  <c r="BA43" i="2"/>
  <c r="AY36" i="2"/>
  <c r="BA74" i="2"/>
  <c r="AE74" i="2"/>
  <c r="AM28" i="2"/>
  <c r="AO28" i="2" s="1"/>
  <c r="X28" i="2"/>
  <c r="AR32" i="2"/>
  <c r="AR44" i="2"/>
  <c r="AR48" i="2"/>
  <c r="AR56" i="2"/>
  <c r="AR68" i="2"/>
  <c r="AM72" i="2"/>
  <c r="AO72" i="2" s="1"/>
  <c r="X72" i="2"/>
  <c r="AQ72" i="2" s="1"/>
  <c r="AR84" i="2"/>
  <c r="AR88" i="2"/>
  <c r="AR92" i="2"/>
  <c r="AR34" i="2"/>
  <c r="AR38" i="2"/>
  <c r="AM42" i="2"/>
  <c r="X42" i="2"/>
  <c r="AM46" i="2"/>
  <c r="X46" i="2"/>
  <c r="AM54" i="2"/>
  <c r="X54" i="2"/>
  <c r="X58" i="2"/>
  <c r="AM58" i="2"/>
  <c r="AM62" i="2"/>
  <c r="X62" i="2"/>
  <c r="AQ62" i="2" s="1"/>
  <c r="AM66" i="2"/>
  <c r="X66" i="2"/>
  <c r="AQ66" i="2" s="1"/>
  <c r="AM70" i="2"/>
  <c r="X70" i="2"/>
  <c r="AQ70" i="2" s="1"/>
  <c r="AM74" i="2"/>
  <c r="X74" i="2"/>
  <c r="AQ74" i="2" s="1"/>
  <c r="AM78" i="2"/>
  <c r="X78" i="2"/>
  <c r="AQ78" i="2" s="1"/>
  <c r="AM86" i="2"/>
  <c r="X86" i="2"/>
  <c r="AQ86" i="2" s="1"/>
  <c r="AR94" i="2"/>
  <c r="AR98" i="2"/>
  <c r="AR27" i="2"/>
  <c r="X31" i="2"/>
  <c r="AQ31" i="2" s="1"/>
  <c r="AM31" i="2"/>
  <c r="AR35" i="2"/>
  <c r="X39" i="2"/>
  <c r="AQ39" i="2" s="1"/>
  <c r="AM39" i="2"/>
  <c r="AR43" i="2"/>
  <c r="AR47" i="2"/>
  <c r="AR59" i="2"/>
  <c r="AR63" i="2"/>
  <c r="X71" i="2"/>
  <c r="AQ71" i="2" s="1"/>
  <c r="AM71" i="2"/>
  <c r="AR75" i="2"/>
  <c r="AR79" i="2"/>
  <c r="AR83" i="2"/>
  <c r="AM91" i="2"/>
  <c r="X91" i="2"/>
  <c r="AQ91" i="2" s="1"/>
  <c r="AR95" i="2"/>
  <c r="AR99" i="2"/>
  <c r="BA33" i="2"/>
  <c r="AE33" i="2"/>
  <c r="AE93" i="2"/>
  <c r="BA93" i="2"/>
  <c r="AY97" i="2"/>
  <c r="AY57" i="2"/>
  <c r="AY27" i="2"/>
  <c r="AE78" i="2"/>
  <c r="AM9" i="2"/>
  <c r="W102" i="2"/>
  <c r="AN17" i="2"/>
  <c r="AE90" i="2"/>
  <c r="BA90" i="2"/>
  <c r="AY28" i="2"/>
  <c r="BA76" i="2"/>
  <c r="AE76" i="2"/>
  <c r="BA37" i="2"/>
  <c r="AE37" i="2"/>
  <c r="AY37" i="2"/>
  <c r="BA50" i="2"/>
  <c r="AE50" i="2"/>
  <c r="BA75" i="2"/>
  <c r="AE75" i="2"/>
  <c r="AR28" i="2"/>
  <c r="X32" i="2"/>
  <c r="AM32" i="2"/>
  <c r="AR33" i="2"/>
  <c r="AR37" i="2"/>
  <c r="AR41" i="2"/>
  <c r="AM45" i="2"/>
  <c r="AO45" i="2" s="1"/>
  <c r="X45" i="2"/>
  <c r="AR49" i="2"/>
  <c r="AM53" i="2"/>
  <c r="AO53" i="2" s="1"/>
  <c r="X53" i="2"/>
  <c r="AQ53" i="2" s="1"/>
  <c r="AM57" i="2"/>
  <c r="X57" i="2"/>
  <c r="AQ57" i="2" s="1"/>
  <c r="AN65" i="2"/>
  <c r="AM69" i="2"/>
  <c r="X69" i="2"/>
  <c r="AM73" i="2"/>
  <c r="AO73" i="2" s="1"/>
  <c r="X73" i="2"/>
  <c r="AQ73" i="2" s="1"/>
  <c r="AM77" i="2"/>
  <c r="X77" i="2"/>
  <c r="AQ77" i="2" s="1"/>
  <c r="AM81" i="2"/>
  <c r="X81" i="2"/>
  <c r="AQ81" i="2" s="1"/>
  <c r="X85" i="2"/>
  <c r="AQ85" i="2" s="1"/>
  <c r="AM85" i="2"/>
  <c r="AO85" i="2" s="1"/>
  <c r="AN89" i="2"/>
  <c r="AR93" i="2"/>
  <c r="AM97" i="2"/>
  <c r="AO97" i="2" s="1"/>
  <c r="X97" i="2"/>
  <c r="AQ97" i="2" s="1"/>
  <c r="AM101" i="2"/>
  <c r="AO101" i="2" s="1"/>
  <c r="X101" i="2"/>
  <c r="AQ101" i="2" s="1"/>
  <c r="AN30" i="2"/>
  <c r="X34" i="2"/>
  <c r="AQ34" i="2" s="1"/>
  <c r="AM34" i="2"/>
  <c r="X38" i="2"/>
  <c r="AQ38" i="2" s="1"/>
  <c r="AM38" i="2"/>
  <c r="AN42" i="2"/>
  <c r="AN46" i="2"/>
  <c r="Z102" i="2"/>
  <c r="AR50" i="2"/>
  <c r="AR54" i="2"/>
  <c r="AN58" i="2"/>
  <c r="AN62" i="2"/>
  <c r="AR66" i="2"/>
  <c r="AN70" i="2"/>
  <c r="AR74" i="2"/>
  <c r="AN78" i="2"/>
  <c r="AM82" i="2"/>
  <c r="X82" i="2"/>
  <c r="AQ82" i="2" s="1"/>
  <c r="AN86" i="2"/>
  <c r="AR90" i="2"/>
  <c r="X94" i="2"/>
  <c r="AM94" i="2"/>
  <c r="AM98" i="2"/>
  <c r="X98" i="2"/>
  <c r="AN27" i="2"/>
  <c r="AR31" i="2"/>
  <c r="BA49" i="2"/>
  <c r="AE49" i="2"/>
  <c r="AE56" i="2"/>
  <c r="AY72" i="2"/>
  <c r="AE84" i="2"/>
  <c r="AE35" i="2"/>
  <c r="AE55" i="2"/>
  <c r="AE29" i="2"/>
  <c r="AY49" i="2"/>
  <c r="AE61" i="2"/>
  <c r="AE79" i="2"/>
  <c r="AY39" i="2"/>
  <c r="BA92" i="2"/>
  <c r="AE92" i="2"/>
  <c r="BA65" i="2"/>
  <c r="AE65" i="2"/>
  <c r="AE28" i="2"/>
  <c r="BA28" i="2"/>
  <c r="AE71" i="2"/>
  <c r="BA71" i="2"/>
  <c r="BA85" i="2"/>
  <c r="AE85" i="2"/>
  <c r="AE68" i="2"/>
  <c r="AY68" i="2"/>
  <c r="BA82" i="2"/>
  <c r="AE82" i="2"/>
  <c r="AE67" i="2"/>
  <c r="AY67" i="2"/>
  <c r="AY85" i="2"/>
  <c r="BA91" i="2"/>
  <c r="AE91" i="2"/>
  <c r="BA38" i="2"/>
  <c r="AE38" i="2"/>
  <c r="AM36" i="2"/>
  <c r="X36" i="2"/>
  <c r="X40" i="2"/>
  <c r="AA40" i="2" s="1"/>
  <c r="AM40" i="2"/>
  <c r="AN44" i="2"/>
  <c r="X48" i="2"/>
  <c r="AQ48" i="2" s="1"/>
  <c r="AM48" i="2"/>
  <c r="AR52" i="2"/>
  <c r="AN56" i="2"/>
  <c r="AM60" i="2"/>
  <c r="X60" i="2"/>
  <c r="AQ60" i="2" s="1"/>
  <c r="AM64" i="2"/>
  <c r="X64" i="2"/>
  <c r="AQ64" i="2" s="1"/>
  <c r="AM68" i="2"/>
  <c r="X68" i="2"/>
  <c r="AQ68" i="2" s="1"/>
  <c r="AN76" i="2"/>
  <c r="AR76" i="2"/>
  <c r="AM80" i="2"/>
  <c r="X80" i="2"/>
  <c r="AQ80" i="2" s="1"/>
  <c r="AM84" i="2"/>
  <c r="X84" i="2"/>
  <c r="AQ84" i="2" s="1"/>
  <c r="AN88" i="2"/>
  <c r="AM92" i="2"/>
  <c r="X92" i="2"/>
  <c r="AQ92" i="2" s="1"/>
  <c r="AN96" i="2"/>
  <c r="AR96" i="2"/>
  <c r="AM100" i="2"/>
  <c r="X100" i="2"/>
  <c r="AQ100" i="2" s="1"/>
  <c r="AM29" i="2"/>
  <c r="X29" i="2"/>
  <c r="AQ29" i="2" s="1"/>
  <c r="X37" i="2"/>
  <c r="AQ37" i="2" s="1"/>
  <c r="AM37" i="2"/>
  <c r="X41" i="2"/>
  <c r="AQ41" i="2" s="1"/>
  <c r="AM41" i="2"/>
  <c r="AM49" i="2"/>
  <c r="X49" i="2"/>
  <c r="AQ49" i="2" s="1"/>
  <c r="AR57" i="2"/>
  <c r="AM61" i="2"/>
  <c r="X61" i="2"/>
  <c r="AR65" i="2"/>
  <c r="AR69" i="2"/>
  <c r="AR77" i="2"/>
  <c r="AR81" i="2"/>
  <c r="AR89" i="2"/>
  <c r="AR30" i="2"/>
  <c r="AN34" i="2"/>
  <c r="AN38" i="2"/>
  <c r="AR42" i="2"/>
  <c r="AR46" i="2"/>
  <c r="X50" i="2"/>
  <c r="AQ50" i="2" s="1"/>
  <c r="AM50" i="2"/>
  <c r="AR58" i="2"/>
  <c r="AR62" i="2"/>
  <c r="AR70" i="2"/>
  <c r="AR78" i="2"/>
  <c r="AR82" i="2"/>
  <c r="AR86" i="2"/>
  <c r="AM90" i="2"/>
  <c r="X90" i="2"/>
  <c r="AN94" i="2"/>
  <c r="AN98" i="2"/>
  <c r="AM27" i="2"/>
  <c r="X27" i="2"/>
  <c r="AQ27" i="2" s="1"/>
  <c r="AN35" i="2"/>
  <c r="AR39" i="2"/>
  <c r="AM43" i="2"/>
  <c r="X43" i="2"/>
  <c r="AN47" i="2"/>
  <c r="X51" i="2"/>
  <c r="AQ51" i="2" s="1"/>
  <c r="AM51" i="2"/>
  <c r="AN55" i="2"/>
  <c r="AR55" i="2"/>
  <c r="AM59" i="2"/>
  <c r="X59" i="2"/>
  <c r="AQ59" i="2" s="1"/>
  <c r="AN63" i="2"/>
  <c r="AM67" i="2"/>
  <c r="X67" i="2"/>
  <c r="AQ67" i="2" s="1"/>
  <c r="AR71" i="2"/>
  <c r="AN75" i="2"/>
  <c r="AM79" i="2"/>
  <c r="X79" i="2"/>
  <c r="AQ79" i="2" s="1"/>
  <c r="X83" i="2"/>
  <c r="AQ83" i="2" s="1"/>
  <c r="AM83" i="2"/>
  <c r="AR87" i="2"/>
  <c r="AN95" i="2"/>
  <c r="AM99" i="2"/>
  <c r="X99" i="2"/>
  <c r="AQ99" i="2" s="1"/>
  <c r="BA34" i="2"/>
  <c r="AE34" i="2"/>
  <c r="AE32" i="2"/>
  <c r="AE44" i="2"/>
  <c r="AE72" i="2"/>
  <c r="AE100" i="2"/>
  <c r="AY71" i="2"/>
  <c r="AE53" i="2"/>
  <c r="AE77" i="2"/>
  <c r="AE89" i="2"/>
  <c r="AE47" i="2"/>
  <c r="AE30" i="2"/>
  <c r="AE46" i="2"/>
  <c r="AE58" i="2"/>
  <c r="AY82" i="2"/>
  <c r="AY51" i="2"/>
  <c r="AY75" i="2"/>
  <c r="AN22" i="2"/>
  <c r="Y102" i="2"/>
  <c r="AE45" i="2"/>
  <c r="BA45" i="2"/>
  <c r="AE83" i="2"/>
  <c r="BA83" i="2"/>
  <c r="AY83" i="2"/>
  <c r="AY64" i="2"/>
  <c r="BA81" i="2"/>
  <c r="AE81" i="2"/>
  <c r="AE41" i="2"/>
  <c r="AY41" i="2"/>
  <c r="BA54" i="2"/>
  <c r="AE54" i="2"/>
  <c r="BA80" i="2"/>
  <c r="AE80" i="2"/>
  <c r="AE87" i="2"/>
  <c r="BA87" i="2"/>
  <c r="BA101" i="2"/>
  <c r="AE101" i="2"/>
  <c r="BA48" i="2"/>
  <c r="AE48" i="2"/>
  <c r="AY74" i="2"/>
  <c r="AY91" i="2"/>
  <c r="AE42" i="2"/>
  <c r="BA42" i="2"/>
  <c r="AE86" i="2"/>
  <c r="BA86" i="2"/>
  <c r="AE96" i="2"/>
  <c r="BA96" i="2"/>
  <c r="AE69" i="2"/>
  <c r="AY69" i="2"/>
  <c r="AN32" i="2"/>
  <c r="AR36" i="2"/>
  <c r="AR40" i="2"/>
  <c r="AM44" i="2"/>
  <c r="X44" i="2"/>
  <c r="AQ44" i="2" s="1"/>
  <c r="AN48" i="2"/>
  <c r="AM52" i="2"/>
  <c r="X52" i="2"/>
  <c r="AQ52" i="2" s="1"/>
  <c r="AM56" i="2"/>
  <c r="AO56" i="2" s="1"/>
  <c r="X56" i="2"/>
  <c r="AQ56" i="2" s="1"/>
  <c r="AR60" i="2"/>
  <c r="AR64" i="2"/>
  <c r="AA64" i="2"/>
  <c r="AN68" i="2"/>
  <c r="AR72" i="2"/>
  <c r="AM76" i="2"/>
  <c r="X76" i="2"/>
  <c r="AQ76" i="2" s="1"/>
  <c r="AR80" i="2"/>
  <c r="AN84" i="2"/>
  <c r="AM88" i="2"/>
  <c r="X88" i="2"/>
  <c r="AQ88" i="2" s="1"/>
  <c r="AN92" i="2"/>
  <c r="AM96" i="2"/>
  <c r="X96" i="2"/>
  <c r="AQ96" i="2" s="1"/>
  <c r="AR100" i="2"/>
  <c r="AR29" i="2"/>
  <c r="X33" i="2"/>
  <c r="AQ33" i="2" s="1"/>
  <c r="AM33" i="2"/>
  <c r="AN37" i="2"/>
  <c r="AN41" i="2"/>
  <c r="AR45" i="2"/>
  <c r="AN49" i="2"/>
  <c r="AR53" i="2"/>
  <c r="AN57" i="2"/>
  <c r="AR61" i="2"/>
  <c r="AM65" i="2"/>
  <c r="X65" i="2"/>
  <c r="AQ65" i="2" s="1"/>
  <c r="AN69" i="2"/>
  <c r="AR73" i="2"/>
  <c r="AN77" i="2"/>
  <c r="AN81" i="2"/>
  <c r="AR85" i="2"/>
  <c r="AM89" i="2"/>
  <c r="X89" i="2"/>
  <c r="AQ89" i="2" s="1"/>
  <c r="AM93" i="2"/>
  <c r="X93" i="2"/>
  <c r="AQ93" i="2" s="1"/>
  <c r="AR97" i="2"/>
  <c r="AR101" i="2"/>
  <c r="AM30" i="2"/>
  <c r="X30" i="2"/>
  <c r="AQ30" i="2" s="1"/>
  <c r="AM35" i="2"/>
  <c r="X35" i="2"/>
  <c r="AQ35" i="2" s="1"/>
  <c r="AN43" i="2"/>
  <c r="X47" i="2"/>
  <c r="AQ47" i="2" s="1"/>
  <c r="AM47" i="2"/>
  <c r="AN51" i="2"/>
  <c r="AR51" i="2"/>
  <c r="AM55" i="2"/>
  <c r="X55" i="2"/>
  <c r="AQ55" i="2" s="1"/>
  <c r="AN59" i="2"/>
  <c r="AM63" i="2"/>
  <c r="X63" i="2"/>
  <c r="AQ63" i="2" s="1"/>
  <c r="AR67" i="2"/>
  <c r="AM75" i="2"/>
  <c r="X75" i="2"/>
  <c r="AQ75" i="2" s="1"/>
  <c r="AN79" i="2"/>
  <c r="AN83" i="2"/>
  <c r="AM87" i="2"/>
  <c r="X87" i="2"/>
  <c r="AQ87" i="2" s="1"/>
  <c r="AR91" i="2"/>
  <c r="AM95" i="2"/>
  <c r="X95" i="2"/>
  <c r="AQ95" i="2" s="1"/>
  <c r="AN99" i="2"/>
  <c r="BA66" i="2"/>
  <c r="AE66" i="2"/>
  <c r="BA98" i="2"/>
  <c r="AE98" i="2"/>
  <c r="AE52" i="2"/>
  <c r="AE60" i="2"/>
  <c r="AY76" i="2"/>
  <c r="AE88" i="2"/>
  <c r="AY43" i="2"/>
  <c r="AE99" i="2"/>
  <c r="AY33" i="2"/>
  <c r="AY65" i="2"/>
  <c r="AY93" i="2"/>
  <c r="AE59" i="2"/>
  <c r="AE95" i="2"/>
  <c r="AY34" i="2"/>
  <c r="AY70" i="2"/>
  <c r="AY86" i="2"/>
  <c r="AE51" i="2"/>
  <c r="AY87" i="2"/>
  <c r="BA9" i="2"/>
  <c r="AN9" i="2"/>
  <c r="AN18" i="2"/>
  <c r="AN15" i="2"/>
  <c r="AN23" i="2"/>
  <c r="AN13" i="2"/>
  <c r="AN14" i="2"/>
  <c r="AN20" i="2"/>
  <c r="AN21" i="2"/>
  <c r="AN19" i="2"/>
  <c r="AN12" i="2"/>
  <c r="AN16" i="2"/>
  <c r="AN10" i="2"/>
  <c r="X12" i="2"/>
  <c r="AQ12" i="2" s="1"/>
  <c r="X9" i="2"/>
  <c r="C18" i="2"/>
  <c r="C11" i="2"/>
  <c r="C12" i="2"/>
  <c r="C13" i="2"/>
  <c r="C14" i="2"/>
  <c r="C15" i="2"/>
  <c r="C16" i="2"/>
  <c r="C17" i="2"/>
  <c r="C19" i="2"/>
  <c r="C20" i="2"/>
  <c r="C21" i="2"/>
  <c r="C22" i="2"/>
  <c r="C23" i="2"/>
  <c r="C24" i="2"/>
  <c r="C26" i="2"/>
  <c r="C27" i="2"/>
  <c r="C28" i="2"/>
  <c r="C29" i="2"/>
  <c r="C30" i="2"/>
  <c r="C31" i="2"/>
  <c r="C32" i="2"/>
  <c r="C50" i="2"/>
  <c r="C101" i="2"/>
  <c r="C10" i="2"/>
  <c r="AN137" i="2" l="1"/>
  <c r="X135" i="2"/>
  <c r="AQ135" i="2" s="1"/>
  <c r="AE138" i="2"/>
  <c r="AU138" i="2" s="1"/>
  <c r="AE139" i="2"/>
  <c r="AU139" i="2" s="1"/>
  <c r="AY133" i="2"/>
  <c r="AN136" i="2"/>
  <c r="AO136" i="2" s="1"/>
  <c r="AE136" i="2"/>
  <c r="AV136" i="2" s="1"/>
  <c r="AQ90" i="2"/>
  <c r="X136" i="2"/>
  <c r="AQ136" i="2" s="1"/>
  <c r="AN141" i="2"/>
  <c r="AY141" i="2"/>
  <c r="AN139" i="2"/>
  <c r="AO139" i="2" s="1"/>
  <c r="AQ45" i="2"/>
  <c r="AS45" i="2" s="1"/>
  <c r="X139" i="2"/>
  <c r="AQ139" i="2" s="1"/>
  <c r="BA139" i="2"/>
  <c r="AY139" i="2"/>
  <c r="AN126" i="2"/>
  <c r="AN131" i="2"/>
  <c r="AN138" i="2"/>
  <c r="AO138" i="2" s="1"/>
  <c r="AN128" i="2"/>
  <c r="BA138" i="2"/>
  <c r="AY138" i="2"/>
  <c r="AV138" i="2"/>
  <c r="AQ42" i="2"/>
  <c r="X138" i="2"/>
  <c r="AQ138" i="2" s="1"/>
  <c r="AN133" i="2"/>
  <c r="AO133" i="2" s="1"/>
  <c r="AN130" i="2"/>
  <c r="AE135" i="2"/>
  <c r="AU135" i="2" s="1"/>
  <c r="AN135" i="2"/>
  <c r="AO135" i="2" s="1"/>
  <c r="AN143" i="2"/>
  <c r="AO143" i="2" s="1"/>
  <c r="AO61" i="2"/>
  <c r="AY140" i="2"/>
  <c r="AO141" i="2"/>
  <c r="X140" i="2"/>
  <c r="AQ140" i="2" s="1"/>
  <c r="AQ94" i="2"/>
  <c r="X143" i="2"/>
  <c r="AQ143" i="2" s="1"/>
  <c r="AG94" i="2"/>
  <c r="AJ94" i="2" s="1"/>
  <c r="AE143" i="2"/>
  <c r="AN142" i="2"/>
  <c r="AO142" i="2" s="1"/>
  <c r="AN140" i="2"/>
  <c r="AO140" i="2" s="1"/>
  <c r="AE142" i="2"/>
  <c r="AV142" i="2" s="1"/>
  <c r="AE140" i="2"/>
  <c r="AE141" i="2"/>
  <c r="AU141" i="2" s="1"/>
  <c r="AN134" i="2"/>
  <c r="AO134" i="2" s="1"/>
  <c r="AO47" i="2"/>
  <c r="AS47" i="2" s="1"/>
  <c r="AN129" i="2"/>
  <c r="AO91" i="2"/>
  <c r="AA31" i="2"/>
  <c r="AV63" i="2"/>
  <c r="AX63" i="2" s="1"/>
  <c r="AG73" i="2"/>
  <c r="AJ73" i="2" s="1"/>
  <c r="AU94" i="2"/>
  <c r="AN127" i="2"/>
  <c r="AU73" i="2"/>
  <c r="AO74" i="2"/>
  <c r="AS74" i="2" s="1"/>
  <c r="Z144" i="2"/>
  <c r="AA47" i="2"/>
  <c r="AV94" i="2"/>
  <c r="AO41" i="2"/>
  <c r="AS41" i="2" s="1"/>
  <c r="AA29" i="2"/>
  <c r="AA72" i="2"/>
  <c r="AA42" i="2"/>
  <c r="AA30" i="2"/>
  <c r="AA81" i="2"/>
  <c r="AV31" i="2"/>
  <c r="AO93" i="2"/>
  <c r="AS93" i="2" s="1"/>
  <c r="AA62" i="2"/>
  <c r="AO36" i="2"/>
  <c r="AU31" i="2"/>
  <c r="BA142" i="2"/>
  <c r="AY142" i="2"/>
  <c r="AI120" i="2"/>
  <c r="AQ40" i="2"/>
  <c r="X133" i="2"/>
  <c r="AQ133" i="2" s="1"/>
  <c r="AO50" i="2"/>
  <c r="AQ36" i="2"/>
  <c r="AG40" i="2"/>
  <c r="AE133" i="2"/>
  <c r="Y144" i="2"/>
  <c r="AO87" i="2"/>
  <c r="AO55" i="2"/>
  <c r="AS55" i="2" s="1"/>
  <c r="AQ43" i="2"/>
  <c r="X134" i="2"/>
  <c r="AQ134" i="2" s="1"/>
  <c r="AA78" i="2"/>
  <c r="AO64" i="2"/>
  <c r="AS64" i="2" s="1"/>
  <c r="AQ98" i="2"/>
  <c r="X142" i="2"/>
  <c r="AQ142" i="2" s="1"/>
  <c r="AQ46" i="2"/>
  <c r="X141" i="2"/>
  <c r="AQ141" i="2" s="1"/>
  <c r="AA84" i="2"/>
  <c r="AO54" i="2"/>
  <c r="W144" i="2"/>
  <c r="L115" i="2"/>
  <c r="AN113" i="2"/>
  <c r="AQ32" i="2"/>
  <c r="AA98" i="2"/>
  <c r="AQ58" i="2"/>
  <c r="AA58" i="2"/>
  <c r="K115" i="2"/>
  <c r="AW112" i="2"/>
  <c r="R112" i="2"/>
  <c r="Q118" i="2"/>
  <c r="Q123" i="2"/>
  <c r="Q119" i="2"/>
  <c r="O119" i="2"/>
  <c r="Y120" i="2"/>
  <c r="AF118" i="2"/>
  <c r="K118" i="2"/>
  <c r="AD118" i="2"/>
  <c r="M117" i="2"/>
  <c r="N119" i="2"/>
  <c r="W119" i="2"/>
  <c r="K123" i="2"/>
  <c r="P119" i="2"/>
  <c r="W117" i="2"/>
  <c r="AA45" i="2"/>
  <c r="AO33" i="2"/>
  <c r="AS33" i="2" s="1"/>
  <c r="AA100" i="2"/>
  <c r="AO52" i="2"/>
  <c r="AS52" i="2" s="1"/>
  <c r="AO35" i="2"/>
  <c r="AS35" i="2" s="1"/>
  <c r="AA77" i="2"/>
  <c r="AQ61" i="2"/>
  <c r="AS61" i="2" s="1"/>
  <c r="AA61" i="2"/>
  <c r="AG63" i="2"/>
  <c r="AJ63" i="2" s="1"/>
  <c r="AG62" i="2"/>
  <c r="AZ62" i="2" s="1"/>
  <c r="AO31" i="2"/>
  <c r="AS31" i="2" s="1"/>
  <c r="AQ54" i="2"/>
  <c r="AS54" i="2" s="1"/>
  <c r="AA54" i="2"/>
  <c r="AQ28" i="2"/>
  <c r="AS28" i="2" s="1"/>
  <c r="AA28" i="2"/>
  <c r="AN107" i="2"/>
  <c r="N115" i="2"/>
  <c r="O115" i="2"/>
  <c r="M115" i="2"/>
  <c r="M121" i="2"/>
  <c r="K120" i="2"/>
  <c r="Y118" i="2"/>
  <c r="L117" i="2"/>
  <c r="Z121" i="2"/>
  <c r="M123" i="2"/>
  <c r="U118" i="2"/>
  <c r="Q117" i="2"/>
  <c r="P118" i="2"/>
  <c r="W123" i="2"/>
  <c r="AH117" i="2"/>
  <c r="O117" i="2"/>
  <c r="L119" i="2"/>
  <c r="W121" i="2"/>
  <c r="AC118" i="2"/>
  <c r="AQ69" i="2"/>
  <c r="AA69" i="2"/>
  <c r="AW114" i="2"/>
  <c r="R114" i="2"/>
  <c r="AN114" i="2"/>
  <c r="Q122" i="2"/>
  <c r="AI117" i="2"/>
  <c r="Z119" i="2"/>
  <c r="M122" i="2"/>
  <c r="AI121" i="2"/>
  <c r="Q121" i="2"/>
  <c r="AH122" i="2"/>
  <c r="L122" i="2"/>
  <c r="Y121" i="2"/>
  <c r="AE118" i="2"/>
  <c r="AI122" i="2"/>
  <c r="N122" i="2"/>
  <c r="Y119" i="2"/>
  <c r="AH123" i="2"/>
  <c r="AF121" i="2"/>
  <c r="T118" i="2"/>
  <c r="N120" i="2"/>
  <c r="L123" i="2"/>
  <c r="K119" i="2"/>
  <c r="AI118" i="2"/>
  <c r="AF123" i="2"/>
  <c r="Y117" i="2"/>
  <c r="L120" i="2"/>
  <c r="P122" i="2"/>
  <c r="K121" i="2"/>
  <c r="W120" i="2"/>
  <c r="M119" i="2"/>
  <c r="N117" i="2"/>
  <c r="AH120" i="2"/>
  <c r="M118" i="2"/>
  <c r="O123" i="2"/>
  <c r="AH118" i="2"/>
  <c r="Z117" i="2"/>
  <c r="K122" i="2"/>
  <c r="O118" i="2"/>
  <c r="O121" i="2"/>
  <c r="AH119" i="2"/>
  <c r="AF117" i="2"/>
  <c r="Z120" i="2"/>
  <c r="X118" i="2"/>
  <c r="N118" i="2"/>
  <c r="L121" i="2"/>
  <c r="P123" i="2"/>
  <c r="AH121" i="2"/>
  <c r="AF119" i="2"/>
  <c r="Z122" i="2"/>
  <c r="V118" i="2"/>
  <c r="L118" i="2"/>
  <c r="P120" i="2"/>
  <c r="N123" i="2"/>
  <c r="K117" i="2"/>
  <c r="AF120" i="2"/>
  <c r="Z123" i="2"/>
  <c r="AO75" i="2"/>
  <c r="AS75" i="2" s="1"/>
  <c r="AA101" i="2"/>
  <c r="AO76" i="2"/>
  <c r="AS76" i="2" s="1"/>
  <c r="AO82" i="2"/>
  <c r="AS82" i="2" s="1"/>
  <c r="AA38" i="2"/>
  <c r="P115" i="2"/>
  <c r="AI115" i="2"/>
  <c r="AH115" i="2"/>
  <c r="P117" i="2"/>
  <c r="AF122" i="2"/>
  <c r="W122" i="2"/>
  <c r="M120" i="2"/>
  <c r="O122" i="2"/>
  <c r="AI119" i="2"/>
  <c r="Q120" i="2"/>
  <c r="W118" i="2"/>
  <c r="O120" i="2"/>
  <c r="Y122" i="2"/>
  <c r="AI123" i="2"/>
  <c r="N121" i="2"/>
  <c r="Z118" i="2"/>
  <c r="P121" i="2"/>
  <c r="Y123" i="2"/>
  <c r="AO49" i="2"/>
  <c r="AS49" i="2" s="1"/>
  <c r="AO80" i="2"/>
  <c r="AS80" i="2" s="1"/>
  <c r="Q115" i="2"/>
  <c r="AW113" i="2"/>
  <c r="R113" i="2"/>
  <c r="AF115" i="2"/>
  <c r="AA71" i="2"/>
  <c r="AO58" i="2"/>
  <c r="Y115" i="2"/>
  <c r="AN112" i="2"/>
  <c r="W115" i="2"/>
  <c r="AA87" i="2"/>
  <c r="AO29" i="2"/>
  <c r="AS29" i="2" s="1"/>
  <c r="AA96" i="2"/>
  <c r="AO60" i="2"/>
  <c r="AS60" i="2" s="1"/>
  <c r="AA75" i="2"/>
  <c r="AA63" i="2"/>
  <c r="AO66" i="2"/>
  <c r="AS66" i="2" s="1"/>
  <c r="AN105" i="2"/>
  <c r="Y110" i="2"/>
  <c r="Z110" i="2"/>
  <c r="AO95" i="2"/>
  <c r="AS95" i="2" s="1"/>
  <c r="AO63" i="2"/>
  <c r="AS63" i="2" s="1"/>
  <c r="AA80" i="2"/>
  <c r="AA36" i="2"/>
  <c r="AA39" i="2"/>
  <c r="AO90" i="2"/>
  <c r="AS50" i="2"/>
  <c r="AO89" i="2"/>
  <c r="AS89" i="2" s="1"/>
  <c r="AO81" i="2"/>
  <c r="AS81" i="2" s="1"/>
  <c r="AS73" i="2"/>
  <c r="AV62" i="2"/>
  <c r="AX62" i="2" s="1"/>
  <c r="AV40" i="2"/>
  <c r="AX40" i="2" s="1"/>
  <c r="AA95" i="2"/>
  <c r="AA83" i="2"/>
  <c r="AN106" i="2"/>
  <c r="Z115" i="2"/>
  <c r="AA91" i="2"/>
  <c r="AA67" i="2"/>
  <c r="AA51" i="2"/>
  <c r="AO30" i="2"/>
  <c r="AS30" i="2" s="1"/>
  <c r="AA85" i="2"/>
  <c r="AA73" i="2"/>
  <c r="AO65" i="2"/>
  <c r="AS65" i="2" s="1"/>
  <c r="AA53" i="2"/>
  <c r="AA60" i="2"/>
  <c r="AO44" i="2"/>
  <c r="AS44" i="2" s="1"/>
  <c r="AO67" i="2"/>
  <c r="AS67" i="2" s="1"/>
  <c r="AA70" i="2"/>
  <c r="AO100" i="2"/>
  <c r="AS100" i="2" s="1"/>
  <c r="AO40" i="2"/>
  <c r="AA50" i="2"/>
  <c r="AS97" i="2"/>
  <c r="AO71" i="2"/>
  <c r="AS71" i="2" s="1"/>
  <c r="AO39" i="2"/>
  <c r="AS39" i="2" s="1"/>
  <c r="AA48" i="2"/>
  <c r="W110" i="2"/>
  <c r="AQ9" i="2"/>
  <c r="AV88" i="2"/>
  <c r="AG88" i="2"/>
  <c r="AU88" i="2"/>
  <c r="AV54" i="2"/>
  <c r="AU54" i="2"/>
  <c r="AG54" i="2"/>
  <c r="AV46" i="2"/>
  <c r="AU46" i="2"/>
  <c r="AG46" i="2"/>
  <c r="AV38" i="2"/>
  <c r="AU38" i="2"/>
  <c r="AG38" i="2"/>
  <c r="AG61" i="2"/>
  <c r="AU61" i="2"/>
  <c r="AV61" i="2"/>
  <c r="AA68" i="2"/>
  <c r="AG51" i="2"/>
  <c r="AU51" i="2"/>
  <c r="AV51" i="2"/>
  <c r="AG95" i="2"/>
  <c r="AU95" i="2"/>
  <c r="AV95" i="2"/>
  <c r="AO88" i="2"/>
  <c r="AS88" i="2" s="1"/>
  <c r="AV96" i="2"/>
  <c r="AG96" i="2"/>
  <c r="AU96" i="2"/>
  <c r="AV42" i="2"/>
  <c r="AG42" i="2"/>
  <c r="AU42" i="2"/>
  <c r="AG87" i="2"/>
  <c r="AU87" i="2"/>
  <c r="AV87" i="2"/>
  <c r="AV83" i="2"/>
  <c r="AU83" i="2"/>
  <c r="AG83" i="2"/>
  <c r="AV30" i="2"/>
  <c r="AU30" i="2"/>
  <c r="AG30" i="2"/>
  <c r="AV53" i="2"/>
  <c r="AG53" i="2"/>
  <c r="AU53" i="2"/>
  <c r="AG44" i="2"/>
  <c r="AU44" i="2"/>
  <c r="AV44" i="2"/>
  <c r="AO79" i="2"/>
  <c r="AS79" i="2" s="1"/>
  <c r="AO59" i="2"/>
  <c r="AS59" i="2" s="1"/>
  <c r="AO51" i="2"/>
  <c r="AS51" i="2" s="1"/>
  <c r="AO43" i="2"/>
  <c r="AA82" i="2"/>
  <c r="AO37" i="2"/>
  <c r="AS37" i="2" s="1"/>
  <c r="AO96" i="2"/>
  <c r="AS96" i="2" s="1"/>
  <c r="AA76" i="2"/>
  <c r="AO68" i="2"/>
  <c r="AS68" i="2" s="1"/>
  <c r="AO48" i="2"/>
  <c r="AS48" i="2" s="1"/>
  <c r="AV65" i="2"/>
  <c r="AG65" i="2"/>
  <c r="AU65" i="2"/>
  <c r="AG84" i="2"/>
  <c r="AV84" i="2"/>
  <c r="AU84" i="2"/>
  <c r="AA90" i="2"/>
  <c r="AO38" i="2"/>
  <c r="AS38" i="2" s="1"/>
  <c r="AS85" i="2"/>
  <c r="AO57" i="2"/>
  <c r="AS57" i="2" s="1"/>
  <c r="AA49" i="2"/>
  <c r="AG76" i="2"/>
  <c r="AV76" i="2"/>
  <c r="AU76" i="2"/>
  <c r="AU90" i="2"/>
  <c r="AG90" i="2"/>
  <c r="AV90" i="2"/>
  <c r="AV78" i="2"/>
  <c r="AG78" i="2"/>
  <c r="AU78" i="2"/>
  <c r="AO86" i="2"/>
  <c r="AS86" i="2" s="1"/>
  <c r="AO46" i="2"/>
  <c r="AA92" i="2"/>
  <c r="AA32" i="2"/>
  <c r="AG64" i="2"/>
  <c r="AU64" i="2"/>
  <c r="AV64" i="2"/>
  <c r="AG39" i="2"/>
  <c r="AV39" i="2"/>
  <c r="AU39" i="2"/>
  <c r="AG98" i="2"/>
  <c r="AU98" i="2"/>
  <c r="AV98" i="2"/>
  <c r="AG72" i="2"/>
  <c r="AV72" i="2"/>
  <c r="AU72" i="2"/>
  <c r="AV49" i="2"/>
  <c r="AG49" i="2"/>
  <c r="AU49" i="2"/>
  <c r="AA33" i="2"/>
  <c r="AZ31" i="2"/>
  <c r="AJ31" i="2"/>
  <c r="AV74" i="2"/>
  <c r="AU74" i="2"/>
  <c r="AG74" i="2"/>
  <c r="AG59" i="2"/>
  <c r="AU59" i="2"/>
  <c r="AV59" i="2"/>
  <c r="AG99" i="2"/>
  <c r="AU99" i="2"/>
  <c r="AV99" i="2"/>
  <c r="AG60" i="2"/>
  <c r="AV60" i="2"/>
  <c r="AU60" i="2"/>
  <c r="AG66" i="2"/>
  <c r="AU66" i="2"/>
  <c r="AV66" i="2"/>
  <c r="AS87" i="2"/>
  <c r="AA97" i="2"/>
  <c r="AG101" i="2"/>
  <c r="AV101" i="2"/>
  <c r="AU101" i="2"/>
  <c r="AG80" i="2"/>
  <c r="AU80" i="2"/>
  <c r="AV80" i="2"/>
  <c r="AN102" i="2"/>
  <c r="AU47" i="2"/>
  <c r="AV47" i="2"/>
  <c r="AG47" i="2"/>
  <c r="AU32" i="2"/>
  <c r="AG32" i="2"/>
  <c r="AV32" i="2"/>
  <c r="AO99" i="2"/>
  <c r="AS99" i="2" s="1"/>
  <c r="AO83" i="2"/>
  <c r="AS83" i="2" s="1"/>
  <c r="AO27" i="2"/>
  <c r="AS27" i="2" s="1"/>
  <c r="AA46" i="2"/>
  <c r="AO84" i="2"/>
  <c r="AS84" i="2" s="1"/>
  <c r="AG91" i="2"/>
  <c r="AU91" i="2"/>
  <c r="AV91" i="2"/>
  <c r="AV67" i="2"/>
  <c r="AG67" i="2"/>
  <c r="AU67" i="2"/>
  <c r="AU68" i="2"/>
  <c r="AG68" i="2"/>
  <c r="AV68" i="2"/>
  <c r="AU71" i="2"/>
  <c r="AG71" i="2"/>
  <c r="AV71" i="2"/>
  <c r="AV29" i="2"/>
  <c r="AU29" i="2"/>
  <c r="AG29" i="2"/>
  <c r="AO98" i="2"/>
  <c r="AA66" i="2"/>
  <c r="AS101" i="2"/>
  <c r="AA93" i="2"/>
  <c r="AO77" i="2"/>
  <c r="AS77" i="2" s="1"/>
  <c r="AO69" i="2"/>
  <c r="AA37" i="2"/>
  <c r="AO32" i="2"/>
  <c r="AV75" i="2"/>
  <c r="AG75" i="2"/>
  <c r="AU75" i="2"/>
  <c r="AA99" i="2"/>
  <c r="AA79" i="2"/>
  <c r="AA59" i="2"/>
  <c r="AA43" i="2"/>
  <c r="AA35" i="2"/>
  <c r="AA27" i="2"/>
  <c r="AA94" i="2"/>
  <c r="AA34" i="2"/>
  <c r="AA88" i="2"/>
  <c r="AA56" i="2"/>
  <c r="AA44" i="2"/>
  <c r="AV57" i="2"/>
  <c r="AG57" i="2"/>
  <c r="AU57" i="2"/>
  <c r="AV36" i="2"/>
  <c r="AG36" i="2"/>
  <c r="AU36" i="2"/>
  <c r="AV48" i="2"/>
  <c r="AG48" i="2"/>
  <c r="AU48" i="2"/>
  <c r="AG81" i="2"/>
  <c r="AV81" i="2"/>
  <c r="AU81" i="2"/>
  <c r="AV77" i="2"/>
  <c r="AG77" i="2"/>
  <c r="AU77" i="2"/>
  <c r="AV28" i="2"/>
  <c r="AU28" i="2"/>
  <c r="AG28" i="2"/>
  <c r="AU35" i="2"/>
  <c r="AG35" i="2"/>
  <c r="AV35" i="2"/>
  <c r="AA41" i="2"/>
  <c r="AV50" i="2"/>
  <c r="AG50" i="2"/>
  <c r="AU50" i="2"/>
  <c r="AU33" i="2"/>
  <c r="AV33" i="2"/>
  <c r="AG33" i="2"/>
  <c r="AV43" i="2"/>
  <c r="AU43" i="2"/>
  <c r="AG43" i="2"/>
  <c r="AV27" i="2"/>
  <c r="AU27" i="2"/>
  <c r="AG27" i="2"/>
  <c r="AV52" i="2"/>
  <c r="AG52" i="2"/>
  <c r="AU52" i="2"/>
  <c r="AS56" i="2"/>
  <c r="AV69" i="2"/>
  <c r="AG69" i="2"/>
  <c r="AU69" i="2"/>
  <c r="AG86" i="2"/>
  <c r="AV86" i="2"/>
  <c r="AU86" i="2"/>
  <c r="AG41" i="2"/>
  <c r="AV41" i="2"/>
  <c r="AU41" i="2"/>
  <c r="AU45" i="2"/>
  <c r="AG45" i="2"/>
  <c r="AV45" i="2"/>
  <c r="AU58" i="2"/>
  <c r="AG58" i="2"/>
  <c r="AV58" i="2"/>
  <c r="AG89" i="2"/>
  <c r="AV89" i="2"/>
  <c r="AU89" i="2"/>
  <c r="AV100" i="2"/>
  <c r="AU100" i="2"/>
  <c r="AG100" i="2"/>
  <c r="AV34" i="2"/>
  <c r="AU34" i="2"/>
  <c r="AG34" i="2"/>
  <c r="AA55" i="2"/>
  <c r="AA86" i="2"/>
  <c r="AA89" i="2"/>
  <c r="AA65" i="2"/>
  <c r="AA57" i="2"/>
  <c r="AO92" i="2"/>
  <c r="AS92" i="2" s="1"/>
  <c r="AA52" i="2"/>
  <c r="AG82" i="2"/>
  <c r="AV82" i="2"/>
  <c r="AU82" i="2"/>
  <c r="AV85" i="2"/>
  <c r="AG85" i="2"/>
  <c r="AU85" i="2"/>
  <c r="AU92" i="2"/>
  <c r="AV92" i="2"/>
  <c r="AG92" i="2"/>
  <c r="AU79" i="2"/>
  <c r="AV79" i="2"/>
  <c r="AG79" i="2"/>
  <c r="AG55" i="2"/>
  <c r="AU55" i="2"/>
  <c r="AV55" i="2"/>
  <c r="AU56" i="2"/>
  <c r="AG56" i="2"/>
  <c r="AV56" i="2"/>
  <c r="AO94" i="2"/>
  <c r="AS94" i="2" s="1"/>
  <c r="AA74" i="2"/>
  <c r="AO34" i="2"/>
  <c r="AS34" i="2" s="1"/>
  <c r="AS53" i="2"/>
  <c r="AG37" i="2"/>
  <c r="AU37" i="2"/>
  <c r="AV37" i="2"/>
  <c r="AV93" i="2"/>
  <c r="AG93" i="2"/>
  <c r="AU93" i="2"/>
  <c r="AS91" i="2"/>
  <c r="AO78" i="2"/>
  <c r="AS78" i="2" s="1"/>
  <c r="AO70" i="2"/>
  <c r="AS70" i="2" s="1"/>
  <c r="AO62" i="2"/>
  <c r="AS62" i="2" s="1"/>
  <c r="AO42" i="2"/>
  <c r="AS72" i="2"/>
  <c r="AU70" i="2"/>
  <c r="AG70" i="2"/>
  <c r="AV70" i="2"/>
  <c r="AU97" i="2"/>
  <c r="AV97" i="2"/>
  <c r="AG97" i="2"/>
  <c r="AO9" i="2"/>
  <c r="AX31" i="2" l="1"/>
  <c r="AS42" i="2"/>
  <c r="AX73" i="2"/>
  <c r="AS135" i="2"/>
  <c r="AG136" i="2"/>
  <c r="AZ136" i="2" s="1"/>
  <c r="AA143" i="2"/>
  <c r="AS139" i="2"/>
  <c r="AS136" i="2"/>
  <c r="AV139" i="2"/>
  <c r="AX139" i="2" s="1"/>
  <c r="AG139" i="2"/>
  <c r="AZ139" i="2" s="1"/>
  <c r="AG138" i="2"/>
  <c r="AZ138" i="2" s="1"/>
  <c r="AA136" i="2"/>
  <c r="AU136" i="2"/>
  <c r="AX136" i="2" s="1"/>
  <c r="AS90" i="2"/>
  <c r="AS133" i="2"/>
  <c r="AS138" i="2"/>
  <c r="AG135" i="2"/>
  <c r="AZ135" i="2" s="1"/>
  <c r="AA139" i="2"/>
  <c r="AX138" i="2"/>
  <c r="AA138" i="2"/>
  <c r="AV135" i="2"/>
  <c r="AX135" i="2" s="1"/>
  <c r="AA135" i="2"/>
  <c r="AA133" i="2"/>
  <c r="AG133" i="2"/>
  <c r="AZ133" i="2" s="1"/>
  <c r="AS142" i="2"/>
  <c r="AS143" i="2"/>
  <c r="AS140" i="2"/>
  <c r="AS141" i="2"/>
  <c r="AZ94" i="2"/>
  <c r="AG143" i="2"/>
  <c r="AZ143" i="2" s="1"/>
  <c r="AV141" i="2"/>
  <c r="AX141" i="2" s="1"/>
  <c r="AV143" i="2"/>
  <c r="AU143" i="2"/>
  <c r="AU142" i="2"/>
  <c r="AX142" i="2" s="1"/>
  <c r="AX94" i="2"/>
  <c r="AU140" i="2"/>
  <c r="AV140" i="2"/>
  <c r="AG142" i="2"/>
  <c r="AZ142" i="2" s="1"/>
  <c r="AG140" i="2"/>
  <c r="AZ140" i="2" s="1"/>
  <c r="AA142" i="2"/>
  <c r="AA140" i="2"/>
  <c r="AG141" i="2"/>
  <c r="AZ141" i="2" s="1"/>
  <c r="AA141" i="2"/>
  <c r="AS98" i="2"/>
  <c r="AS32" i="2"/>
  <c r="AS43" i="2"/>
  <c r="AS36" i="2"/>
  <c r="AS40" i="2"/>
  <c r="AZ73" i="2"/>
  <c r="AX97" i="2"/>
  <c r="BB31" i="2"/>
  <c r="AS58" i="2"/>
  <c r="AJ62" i="2"/>
  <c r="AN144" i="2"/>
  <c r="AX70" i="2"/>
  <c r="AX60" i="2"/>
  <c r="AX65" i="2"/>
  <c r="AX72" i="2"/>
  <c r="AZ63" i="2"/>
  <c r="BB63" i="2" s="1"/>
  <c r="R122" i="2"/>
  <c r="AG118" i="2"/>
  <c r="AZ118" i="2" s="1"/>
  <c r="AX43" i="2"/>
  <c r="AX101" i="2"/>
  <c r="AJ40" i="2"/>
  <c r="AX54" i="2"/>
  <c r="AZ40" i="2"/>
  <c r="BB40" i="2" s="1"/>
  <c r="AA118" i="2"/>
  <c r="AS46" i="2"/>
  <c r="R118" i="2"/>
  <c r="AV133" i="2"/>
  <c r="AU133" i="2"/>
  <c r="P124" i="2"/>
  <c r="N124" i="2"/>
  <c r="Z124" i="2"/>
  <c r="R120" i="2"/>
  <c r="O124" i="2"/>
  <c r="AN123" i="2"/>
  <c r="AW123" i="2"/>
  <c r="BA118" i="2"/>
  <c r="AV118" i="2"/>
  <c r="AP118" i="2"/>
  <c r="AY118" i="2"/>
  <c r="AR118" i="2"/>
  <c r="AM118" i="2"/>
  <c r="AN118" i="2"/>
  <c r="AW118" i="2"/>
  <c r="AL118" i="2"/>
  <c r="AU118" i="2"/>
  <c r="AQ118" i="2"/>
  <c r="R115" i="2"/>
  <c r="AS69" i="2"/>
  <c r="BB62" i="2"/>
  <c r="R121" i="2"/>
  <c r="K124" i="2"/>
  <c r="AN117" i="2"/>
  <c r="AW117" i="2"/>
  <c r="R117" i="2"/>
  <c r="AN121" i="2"/>
  <c r="AW121" i="2"/>
  <c r="AH124" i="2"/>
  <c r="Q124" i="2"/>
  <c r="M124" i="2"/>
  <c r="AX50" i="2"/>
  <c r="AX77" i="2"/>
  <c r="AX57" i="2"/>
  <c r="AX76" i="2"/>
  <c r="AX84" i="2"/>
  <c r="AX83" i="2"/>
  <c r="AX96" i="2"/>
  <c r="AX46" i="2"/>
  <c r="AW115" i="2"/>
  <c r="R123" i="2"/>
  <c r="Y124" i="2"/>
  <c r="AN119" i="2"/>
  <c r="AW119" i="2"/>
  <c r="AI124" i="2"/>
  <c r="L124" i="2"/>
  <c r="W124" i="2"/>
  <c r="AX93" i="2"/>
  <c r="AX56" i="2"/>
  <c r="AX89" i="2"/>
  <c r="AX45" i="2"/>
  <c r="AX86" i="2"/>
  <c r="AX28" i="2"/>
  <c r="AX53" i="2"/>
  <c r="AX30" i="2"/>
  <c r="AX42" i="2"/>
  <c r="AX38" i="2"/>
  <c r="AF124" i="2"/>
  <c r="AN122" i="2"/>
  <c r="AW122" i="2"/>
  <c r="AN120" i="2"/>
  <c r="AW120" i="2"/>
  <c r="R119" i="2"/>
  <c r="AN115" i="2"/>
  <c r="AX78" i="2"/>
  <c r="AX51" i="2"/>
  <c r="AN110" i="2"/>
  <c r="AX34" i="2"/>
  <c r="AX69" i="2"/>
  <c r="AX35" i="2"/>
  <c r="AX81" i="2"/>
  <c r="AX66" i="2"/>
  <c r="AX74" i="2"/>
  <c r="AX39" i="2"/>
  <c r="AX64" i="2"/>
  <c r="AJ37" i="2"/>
  <c r="AZ37" i="2"/>
  <c r="AZ45" i="2"/>
  <c r="AJ45" i="2"/>
  <c r="AJ91" i="2"/>
  <c r="AZ91" i="2"/>
  <c r="AJ60" i="2"/>
  <c r="AZ60" i="2"/>
  <c r="AJ95" i="2"/>
  <c r="AZ95" i="2"/>
  <c r="AJ54" i="2"/>
  <c r="AZ54" i="2"/>
  <c r="AZ88" i="2"/>
  <c r="AJ88" i="2"/>
  <c r="AZ93" i="2"/>
  <c r="AJ93" i="2"/>
  <c r="AJ143" i="2" s="1"/>
  <c r="AX92" i="2"/>
  <c r="AJ58" i="2"/>
  <c r="AZ58" i="2"/>
  <c r="AZ69" i="2"/>
  <c r="AJ69" i="2"/>
  <c r="AZ43" i="2"/>
  <c r="AJ43" i="2"/>
  <c r="AJ33" i="2"/>
  <c r="AZ33" i="2"/>
  <c r="AJ28" i="2"/>
  <c r="AZ28" i="2"/>
  <c r="AZ68" i="2"/>
  <c r="AJ68" i="2"/>
  <c r="AZ47" i="2"/>
  <c r="AJ47" i="2"/>
  <c r="AZ66" i="2"/>
  <c r="AJ66" i="2"/>
  <c r="AX59" i="2"/>
  <c r="AZ64" i="2"/>
  <c r="AJ64" i="2"/>
  <c r="AJ78" i="2"/>
  <c r="AZ78" i="2"/>
  <c r="AJ96" i="2"/>
  <c r="AZ96" i="2"/>
  <c r="AJ38" i="2"/>
  <c r="AZ38" i="2"/>
  <c r="AZ46" i="2"/>
  <c r="AJ46" i="2"/>
  <c r="AZ79" i="2"/>
  <c r="AJ79" i="2"/>
  <c r="AZ41" i="2"/>
  <c r="AJ41" i="2"/>
  <c r="AJ52" i="2"/>
  <c r="AZ52" i="2"/>
  <c r="AJ48" i="2"/>
  <c r="AZ48" i="2"/>
  <c r="AZ67" i="2"/>
  <c r="AJ67" i="2"/>
  <c r="AZ80" i="2"/>
  <c r="AJ80" i="2"/>
  <c r="AZ49" i="2"/>
  <c r="AJ49" i="2"/>
  <c r="AJ84" i="2"/>
  <c r="AZ84" i="2"/>
  <c r="AZ44" i="2"/>
  <c r="AJ44" i="2"/>
  <c r="AJ30" i="2"/>
  <c r="AZ30" i="2"/>
  <c r="AZ87" i="2"/>
  <c r="AJ87" i="2"/>
  <c r="AJ97" i="2"/>
  <c r="AZ97" i="2"/>
  <c r="AJ70" i="2"/>
  <c r="AZ70" i="2"/>
  <c r="AX55" i="2"/>
  <c r="AX79" i="2"/>
  <c r="AX85" i="2"/>
  <c r="AX82" i="2"/>
  <c r="AZ100" i="2"/>
  <c r="AJ100" i="2"/>
  <c r="AX58" i="2"/>
  <c r="AZ27" i="2"/>
  <c r="AJ27" i="2"/>
  <c r="AZ50" i="2"/>
  <c r="AJ50" i="2"/>
  <c r="AJ77" i="2"/>
  <c r="AZ77" i="2"/>
  <c r="AZ81" i="2"/>
  <c r="AJ81" i="2"/>
  <c r="AX36" i="2"/>
  <c r="AJ57" i="2"/>
  <c r="AZ57" i="2"/>
  <c r="AX75" i="2"/>
  <c r="AJ29" i="2"/>
  <c r="AZ29" i="2"/>
  <c r="AJ71" i="2"/>
  <c r="AZ71" i="2"/>
  <c r="AX68" i="2"/>
  <c r="AX32" i="2"/>
  <c r="AX99" i="2"/>
  <c r="AZ59" i="2"/>
  <c r="AJ59" i="2"/>
  <c r="AX98" i="2"/>
  <c r="AZ39" i="2"/>
  <c r="AJ39" i="2"/>
  <c r="AJ90" i="2"/>
  <c r="AZ90" i="2"/>
  <c r="AZ76" i="2"/>
  <c r="AJ76" i="2"/>
  <c r="AJ65" i="2"/>
  <c r="AZ65" i="2"/>
  <c r="BB65" i="2" s="1"/>
  <c r="AJ53" i="2"/>
  <c r="AZ53" i="2"/>
  <c r="AZ42" i="2"/>
  <c r="AJ42" i="2"/>
  <c r="AZ72" i="2"/>
  <c r="AJ72" i="2"/>
  <c r="AZ61" i="2"/>
  <c r="AJ61" i="2"/>
  <c r="AX37" i="2"/>
  <c r="AZ56" i="2"/>
  <c r="AJ56" i="2"/>
  <c r="AZ55" i="2"/>
  <c r="AJ55" i="2"/>
  <c r="AZ92" i="2"/>
  <c r="BB92" i="2" s="1"/>
  <c r="AJ92" i="2"/>
  <c r="AJ85" i="2"/>
  <c r="AZ85" i="2"/>
  <c r="AZ82" i="2"/>
  <c r="AJ82" i="2"/>
  <c r="AJ34" i="2"/>
  <c r="AZ34" i="2"/>
  <c r="AX100" i="2"/>
  <c r="AJ89" i="2"/>
  <c r="AZ89" i="2"/>
  <c r="AX41" i="2"/>
  <c r="AZ86" i="2"/>
  <c r="AJ86" i="2"/>
  <c r="AX52" i="2"/>
  <c r="AX27" i="2"/>
  <c r="AX33" i="2"/>
  <c r="BB33" i="2" s="1"/>
  <c r="AZ35" i="2"/>
  <c r="AJ35" i="2"/>
  <c r="AX48" i="2"/>
  <c r="AJ36" i="2"/>
  <c r="AZ36" i="2"/>
  <c r="AJ75" i="2"/>
  <c r="AZ75" i="2"/>
  <c r="AX29" i="2"/>
  <c r="AX71" i="2"/>
  <c r="AX67" i="2"/>
  <c r="AX91" i="2"/>
  <c r="AZ32" i="2"/>
  <c r="AJ32" i="2"/>
  <c r="AX47" i="2"/>
  <c r="AX80" i="2"/>
  <c r="AZ101" i="2"/>
  <c r="AJ101" i="2"/>
  <c r="AJ99" i="2"/>
  <c r="AZ99" i="2"/>
  <c r="AJ74" i="2"/>
  <c r="AZ74" i="2"/>
  <c r="AX49" i="2"/>
  <c r="AJ98" i="2"/>
  <c r="AZ98" i="2"/>
  <c r="AX90" i="2"/>
  <c r="AX44" i="2"/>
  <c r="AJ83" i="2"/>
  <c r="AZ83" i="2"/>
  <c r="AX87" i="2"/>
  <c r="AX95" i="2"/>
  <c r="AJ51" i="2"/>
  <c r="AZ51" i="2"/>
  <c r="AX61" i="2"/>
  <c r="BB61" i="2" s="1"/>
  <c r="AX88" i="2"/>
  <c r="V11" i="2"/>
  <c r="V10" i="2"/>
  <c r="V126" i="2" s="1"/>
  <c r="AM126" i="2" s="1"/>
  <c r="BB73" i="2" l="1"/>
  <c r="BB136" i="2"/>
  <c r="BB45" i="2"/>
  <c r="BB94" i="2"/>
  <c r="AJ136" i="2"/>
  <c r="BB139" i="2"/>
  <c r="AJ138" i="2"/>
  <c r="BB138" i="2"/>
  <c r="AJ135" i="2"/>
  <c r="BB135" i="2"/>
  <c r="BB84" i="2"/>
  <c r="BB50" i="2"/>
  <c r="AJ139" i="2"/>
  <c r="AJ133" i="2"/>
  <c r="BB142" i="2"/>
  <c r="BB97" i="2"/>
  <c r="BB83" i="2"/>
  <c r="AX143" i="2"/>
  <c r="BB143" i="2" s="1"/>
  <c r="AX140" i="2"/>
  <c r="BB140" i="2" s="1"/>
  <c r="BB95" i="2"/>
  <c r="AJ142" i="2"/>
  <c r="AJ140" i="2"/>
  <c r="BB141" i="2"/>
  <c r="AJ141" i="2"/>
  <c r="BB101" i="2"/>
  <c r="BB86" i="2"/>
  <c r="BB42" i="2"/>
  <c r="BB37" i="2"/>
  <c r="BB96" i="2"/>
  <c r="BB60" i="2"/>
  <c r="BB38" i="2"/>
  <c r="BB72" i="2"/>
  <c r="BB67" i="2"/>
  <c r="BB93" i="2"/>
  <c r="BB70" i="2"/>
  <c r="BB35" i="2"/>
  <c r="AX133" i="2"/>
  <c r="BB133" i="2" s="1"/>
  <c r="BB28" i="2"/>
  <c r="BB98" i="2"/>
  <c r="BB29" i="2"/>
  <c r="BB30" i="2"/>
  <c r="BB66" i="2"/>
  <c r="BB54" i="2"/>
  <c r="BB64" i="2"/>
  <c r="AJ118" i="2"/>
  <c r="BB56" i="2"/>
  <c r="BB39" i="2"/>
  <c r="BB81" i="2"/>
  <c r="BB58" i="2"/>
  <c r="BB43" i="2"/>
  <c r="AO118" i="2"/>
  <c r="AS118" i="2" s="1"/>
  <c r="BB77" i="2"/>
  <c r="BB34" i="2"/>
  <c r="BB53" i="2"/>
  <c r="BB88" i="2"/>
  <c r="BB89" i="2"/>
  <c r="BB57" i="2"/>
  <c r="BB52" i="2"/>
  <c r="BB46" i="2"/>
  <c r="V119" i="2"/>
  <c r="BB48" i="2"/>
  <c r="BB69" i="2"/>
  <c r="AN124" i="2"/>
  <c r="AW124" i="2"/>
  <c r="BB76" i="2"/>
  <c r="BB74" i="2"/>
  <c r="BB36" i="2"/>
  <c r="BB79" i="2"/>
  <c r="R124" i="2"/>
  <c r="AX118" i="2"/>
  <c r="BB118" i="2" s="1"/>
  <c r="BB27" i="2"/>
  <c r="BB78" i="2"/>
  <c r="BB59" i="2"/>
  <c r="BB51" i="2"/>
  <c r="BB82" i="2"/>
  <c r="BB75" i="2"/>
  <c r="BB41" i="2"/>
  <c r="BB85" i="2"/>
  <c r="BB44" i="2"/>
  <c r="BB68" i="2"/>
  <c r="BB100" i="2"/>
  <c r="BB55" i="2"/>
  <c r="BB49" i="2"/>
  <c r="BB47" i="2"/>
  <c r="BB90" i="2"/>
  <c r="BB99" i="2"/>
  <c r="BB71" i="2"/>
  <c r="BB32" i="2"/>
  <c r="BB91" i="2"/>
  <c r="BB87" i="2"/>
  <c r="BB80" i="2"/>
  <c r="AL10" i="2"/>
  <c r="AM10" i="2"/>
  <c r="X11" i="2"/>
  <c r="X10" i="2"/>
  <c r="V13" i="2"/>
  <c r="V14" i="2"/>
  <c r="V137" i="2" s="1"/>
  <c r="V15" i="2"/>
  <c r="V16" i="2"/>
  <c r="V17" i="2"/>
  <c r="V18" i="2"/>
  <c r="V19" i="2"/>
  <c r="V20" i="2"/>
  <c r="V21" i="2"/>
  <c r="V22" i="2"/>
  <c r="V23" i="2"/>
  <c r="V24" i="2"/>
  <c r="V25" i="2"/>
  <c r="V26" i="2"/>
  <c r="M102" i="2"/>
  <c r="O102" i="2"/>
  <c r="P102" i="2"/>
  <c r="L102" i="2"/>
  <c r="T11" i="2"/>
  <c r="T126" i="2" s="1"/>
  <c r="T13" i="2"/>
  <c r="T16" i="2"/>
  <c r="T17" i="2"/>
  <c r="T20" i="2"/>
  <c r="T132" i="2" s="1"/>
  <c r="AR132" i="2" s="1"/>
  <c r="U22" i="2"/>
  <c r="T23" i="2"/>
  <c r="T24" i="2"/>
  <c r="U26" i="2"/>
  <c r="V128" i="2" l="1"/>
  <c r="AM128" i="2" s="1"/>
  <c r="V129" i="2"/>
  <c r="V130" i="2"/>
  <c r="AM130" i="2" s="1"/>
  <c r="AL126" i="2"/>
  <c r="AO126" i="2" s="1"/>
  <c r="AR126" i="2"/>
  <c r="X126" i="2"/>
  <c r="AQ126" i="2" s="1"/>
  <c r="V127" i="2"/>
  <c r="AM127" i="2" s="1"/>
  <c r="V117" i="2"/>
  <c r="AM117" i="2" s="1"/>
  <c r="V107" i="2"/>
  <c r="AM107" i="2" s="1"/>
  <c r="V132" i="2"/>
  <c r="AM129" i="2"/>
  <c r="V106" i="2"/>
  <c r="AM106" i="2" s="1"/>
  <c r="AM137" i="2"/>
  <c r="X119" i="2"/>
  <c r="V114" i="2"/>
  <c r="T119" i="2"/>
  <c r="AR119" i="2" s="1"/>
  <c r="V105" i="2"/>
  <c r="V112" i="2"/>
  <c r="V121" i="2"/>
  <c r="V122" i="2"/>
  <c r="AM119" i="2"/>
  <c r="V123" i="2"/>
  <c r="V102" i="2"/>
  <c r="V120" i="2"/>
  <c r="V113" i="2"/>
  <c r="AD26" i="2"/>
  <c r="AC24" i="2"/>
  <c r="AL24" i="2"/>
  <c r="AR24" i="2"/>
  <c r="AL11" i="2"/>
  <c r="AR11" i="2"/>
  <c r="AQ11" i="2"/>
  <c r="AC13" i="2"/>
  <c r="AR13" i="2"/>
  <c r="AC11" i="2"/>
  <c r="AC126" i="2" s="1"/>
  <c r="BA126" i="2" s="1"/>
  <c r="AC17" i="2"/>
  <c r="AR17" i="2"/>
  <c r="AQ10" i="2"/>
  <c r="AC20" i="2"/>
  <c r="AR20" i="2"/>
  <c r="AC23" i="2"/>
  <c r="BA23" i="2" s="1"/>
  <c r="AR23" i="2"/>
  <c r="AC16" i="2"/>
  <c r="BA16" i="2" s="1"/>
  <c r="AR16" i="2"/>
  <c r="AD22" i="2"/>
  <c r="AL20" i="2"/>
  <c r="AM20" i="2"/>
  <c r="AL16" i="2"/>
  <c r="AM16" i="2"/>
  <c r="AL23" i="2"/>
  <c r="AM23" i="2"/>
  <c r="AM19" i="2"/>
  <c r="AM15" i="2"/>
  <c r="AM22" i="2"/>
  <c r="AM18" i="2"/>
  <c r="AM14" i="2"/>
  <c r="AM21" i="2"/>
  <c r="AL17" i="2"/>
  <c r="AM17" i="2"/>
  <c r="AL13" i="2"/>
  <c r="AM13" i="2"/>
  <c r="X13" i="2"/>
  <c r="X20" i="2"/>
  <c r="X23" i="2"/>
  <c r="AQ23" i="2" s="1"/>
  <c r="X19" i="2"/>
  <c r="X15" i="2"/>
  <c r="X24" i="2"/>
  <c r="X16" i="2"/>
  <c r="AQ16" i="2" s="1"/>
  <c r="X26" i="2"/>
  <c r="X22" i="2"/>
  <c r="X18" i="2"/>
  <c r="X14" i="2"/>
  <c r="X137" i="2" s="1"/>
  <c r="X25" i="2"/>
  <c r="X21" i="2"/>
  <c r="X17" i="2"/>
  <c r="R9" i="2"/>
  <c r="U9" i="2" s="1"/>
  <c r="AO10" i="2"/>
  <c r="AO12" i="2"/>
  <c r="T19" i="2"/>
  <c r="U18" i="2"/>
  <c r="T18" i="2"/>
  <c r="T14" i="2"/>
  <c r="U13" i="2"/>
  <c r="T26" i="2"/>
  <c r="T22" i="2"/>
  <c r="U24" i="2"/>
  <c r="U20" i="2"/>
  <c r="U16" i="2"/>
  <c r="U11" i="2"/>
  <c r="T25" i="2"/>
  <c r="T21" i="2"/>
  <c r="U10" i="2"/>
  <c r="U23" i="2"/>
  <c r="U15" i="2"/>
  <c r="T15" i="2"/>
  <c r="T128" i="2" s="1"/>
  <c r="AM102" i="2" l="1"/>
  <c r="AO11" i="2"/>
  <c r="T129" i="2"/>
  <c r="AL129" i="2" s="1"/>
  <c r="AO129" i="2" s="1"/>
  <c r="T131" i="2"/>
  <c r="AL131" i="2" s="1"/>
  <c r="AO131" i="2" s="1"/>
  <c r="X131" i="2"/>
  <c r="T130" i="2"/>
  <c r="AL130" i="2" s="1"/>
  <c r="AO130" i="2" s="1"/>
  <c r="AR129" i="2"/>
  <c r="X128" i="2"/>
  <c r="AQ128" i="2" s="1"/>
  <c r="T114" i="2"/>
  <c r="AL114" i="2" s="1"/>
  <c r="AL128" i="2"/>
  <c r="AO128" i="2" s="1"/>
  <c r="AR128" i="2"/>
  <c r="U126" i="2"/>
  <c r="AP126" i="2" s="1"/>
  <c r="AS126" i="2" s="1"/>
  <c r="U132" i="2"/>
  <c r="AP132" i="2" s="1"/>
  <c r="X130" i="2"/>
  <c r="T127" i="2"/>
  <c r="AR127" i="2" s="1"/>
  <c r="X127" i="2"/>
  <c r="AL132" i="2"/>
  <c r="AM132" i="2"/>
  <c r="T123" i="2"/>
  <c r="AR123" i="2" s="1"/>
  <c r="X113" i="2"/>
  <c r="T106" i="2"/>
  <c r="AR106" i="2" s="1"/>
  <c r="AQ17" i="2"/>
  <c r="X129" i="2"/>
  <c r="AQ129" i="2" s="1"/>
  <c r="X122" i="2"/>
  <c r="AQ20" i="2"/>
  <c r="X132" i="2"/>
  <c r="AQ132" i="2" s="1"/>
  <c r="BA17" i="2"/>
  <c r="T117" i="2"/>
  <c r="AR117" i="2" s="1"/>
  <c r="T120" i="2"/>
  <c r="AR120" i="2" s="1"/>
  <c r="T137" i="2"/>
  <c r="X123" i="2"/>
  <c r="BA20" i="2"/>
  <c r="AC132" i="2"/>
  <c r="BA132" i="2" s="1"/>
  <c r="V144" i="2"/>
  <c r="AM144" i="2" s="1"/>
  <c r="AL119" i="2"/>
  <c r="AO119" i="2" s="1"/>
  <c r="T105" i="2"/>
  <c r="AL105" i="2" s="1"/>
  <c r="T112" i="2"/>
  <c r="T121" i="2"/>
  <c r="AR121" i="2" s="1"/>
  <c r="AQ24" i="2"/>
  <c r="X117" i="2"/>
  <c r="X114" i="2"/>
  <c r="AQ114" i="2" s="1"/>
  <c r="AM121" i="2"/>
  <c r="AM120" i="2"/>
  <c r="V115" i="2"/>
  <c r="AM112" i="2"/>
  <c r="T107" i="2"/>
  <c r="T122" i="2"/>
  <c r="AR122" i="2" s="1"/>
  <c r="AQ13" i="2"/>
  <c r="X120" i="2"/>
  <c r="BA24" i="2"/>
  <c r="AM122" i="2"/>
  <c r="V110" i="2"/>
  <c r="AM105" i="2"/>
  <c r="AM114" i="2"/>
  <c r="T113" i="2"/>
  <c r="AL113" i="2" s="1"/>
  <c r="AM113" i="2"/>
  <c r="AR114" i="2"/>
  <c r="X112" i="2"/>
  <c r="X121" i="2"/>
  <c r="AC119" i="2"/>
  <c r="BA119" i="2" s="1"/>
  <c r="U119" i="2"/>
  <c r="AP119" i="2" s="1"/>
  <c r="AM123" i="2"/>
  <c r="AL123" i="2"/>
  <c r="V124" i="2"/>
  <c r="AQ119" i="2"/>
  <c r="BA11" i="2"/>
  <c r="X107" i="2"/>
  <c r="X105" i="2"/>
  <c r="BA13" i="2"/>
  <c r="X106" i="2"/>
  <c r="AA26" i="2"/>
  <c r="AQ26" i="2"/>
  <c r="AC26" i="2"/>
  <c r="AL26" i="2"/>
  <c r="AR26" i="2"/>
  <c r="AP26" i="2"/>
  <c r="AY26" i="2"/>
  <c r="AC25" i="2"/>
  <c r="BA25" i="2" s="1"/>
  <c r="AL25" i="2"/>
  <c r="AR25" i="2"/>
  <c r="T102" i="2"/>
  <c r="AR102" i="2" s="1"/>
  <c r="AQ25" i="2"/>
  <c r="AD24" i="2"/>
  <c r="AP24" i="2"/>
  <c r="AD11" i="2"/>
  <c r="AP11" i="2"/>
  <c r="AS11" i="2" s="1"/>
  <c r="AA22" i="2"/>
  <c r="AQ22" i="2"/>
  <c r="AQ15" i="2"/>
  <c r="AC18" i="2"/>
  <c r="AR18" i="2"/>
  <c r="AQ19" i="2"/>
  <c r="AQ21" i="2"/>
  <c r="AC22" i="2"/>
  <c r="AR22" i="2"/>
  <c r="AC19" i="2"/>
  <c r="BA19" i="2" s="1"/>
  <c r="AR19" i="2"/>
  <c r="AP9" i="2"/>
  <c r="AS9" i="2" s="1"/>
  <c r="AQ14" i="2"/>
  <c r="AP22" i="2"/>
  <c r="X102" i="2"/>
  <c r="AC21" i="2"/>
  <c r="AR21" i="2"/>
  <c r="AC14" i="2"/>
  <c r="AR14" i="2"/>
  <c r="AC15" i="2"/>
  <c r="AC128" i="2" s="1"/>
  <c r="BA128" i="2" s="1"/>
  <c r="AR15" i="2"/>
  <c r="AQ18" i="2"/>
  <c r="AD20" i="2"/>
  <c r="AP20" i="2"/>
  <c r="AD23" i="2"/>
  <c r="AP23" i="2"/>
  <c r="AD15" i="2"/>
  <c r="AP15" i="2"/>
  <c r="AD18" i="2"/>
  <c r="AP18" i="2"/>
  <c r="AD13" i="2"/>
  <c r="AP13" i="2"/>
  <c r="AD10" i="2"/>
  <c r="AP10" i="2"/>
  <c r="AS10" i="2" s="1"/>
  <c r="AD16" i="2"/>
  <c r="AP16" i="2"/>
  <c r="AA18" i="2"/>
  <c r="AA24" i="2"/>
  <c r="AA9" i="2"/>
  <c r="AA10" i="2"/>
  <c r="AA15" i="2"/>
  <c r="AA20" i="2"/>
  <c r="AL21" i="2"/>
  <c r="AL14" i="2"/>
  <c r="AL22" i="2"/>
  <c r="AL15" i="2"/>
  <c r="AA16" i="2"/>
  <c r="AA23" i="2"/>
  <c r="AA13" i="2"/>
  <c r="AL18" i="2"/>
  <c r="AA11" i="2"/>
  <c r="AL19" i="2"/>
  <c r="AD9" i="2"/>
  <c r="AO20" i="2"/>
  <c r="AO23" i="2"/>
  <c r="AO26" i="2"/>
  <c r="AO24" i="2"/>
  <c r="AO16" i="2"/>
  <c r="AO13" i="2"/>
  <c r="R102" i="2"/>
  <c r="G102" i="2"/>
  <c r="U17" i="2"/>
  <c r="U121" i="2" s="1"/>
  <c r="U12" i="2"/>
  <c r="U134" i="2" s="1"/>
  <c r="AP134" i="2" s="1"/>
  <c r="AS134" i="2" s="1"/>
  <c r="U25" i="2"/>
  <c r="U117" i="2" s="1"/>
  <c r="AO17" i="2"/>
  <c r="U21" i="2"/>
  <c r="U123" i="2" s="1"/>
  <c r="U19" i="2"/>
  <c r="AO14" i="2"/>
  <c r="AO15" i="2" l="1"/>
  <c r="AS15" i="2" s="1"/>
  <c r="AO18" i="2"/>
  <c r="AO22" i="2"/>
  <c r="AD126" i="2"/>
  <c r="AY126" i="2" s="1"/>
  <c r="AQ102" i="2"/>
  <c r="AQ131" i="2"/>
  <c r="AR131" i="2"/>
  <c r="AC131" i="2"/>
  <c r="BA131" i="2" s="1"/>
  <c r="U131" i="2"/>
  <c r="AP131" i="2" s="1"/>
  <c r="AQ130" i="2"/>
  <c r="AC130" i="2"/>
  <c r="BA130" i="2" s="1"/>
  <c r="AR130" i="2"/>
  <c r="AC129" i="2"/>
  <c r="BA129" i="2" s="1"/>
  <c r="U128" i="2"/>
  <c r="AP128" i="2" s="1"/>
  <c r="AS128" i="2" s="1"/>
  <c r="AQ106" i="2"/>
  <c r="AL117" i="2"/>
  <c r="AO117" i="2" s="1"/>
  <c r="AA126" i="2"/>
  <c r="AA132" i="2"/>
  <c r="AD132" i="2"/>
  <c r="AY132" i="2" s="1"/>
  <c r="AL120" i="2"/>
  <c r="AO120" i="2" s="1"/>
  <c r="AS24" i="2"/>
  <c r="AQ123" i="2"/>
  <c r="AL127" i="2"/>
  <c r="AO127" i="2" s="1"/>
  <c r="AQ127" i="2"/>
  <c r="U129" i="2"/>
  <c r="AP129" i="2" s="1"/>
  <c r="AS129" i="2" s="1"/>
  <c r="AL106" i="2"/>
  <c r="AO106" i="2" s="1"/>
  <c r="AP123" i="2"/>
  <c r="U112" i="2"/>
  <c r="AP112" i="2" s="1"/>
  <c r="AC127" i="2"/>
  <c r="BA127" i="2" s="1"/>
  <c r="AO132" i="2"/>
  <c r="AS132" i="2" s="1"/>
  <c r="AR137" i="2"/>
  <c r="AL137" i="2"/>
  <c r="AO137" i="2" s="1"/>
  <c r="T144" i="2"/>
  <c r="U105" i="2"/>
  <c r="AP105" i="2" s="1"/>
  <c r="AO113" i="2"/>
  <c r="AQ120" i="2"/>
  <c r="X144" i="2"/>
  <c r="BA14" i="2"/>
  <c r="AC137" i="2"/>
  <c r="BA137" i="2" s="1"/>
  <c r="AQ137" i="2"/>
  <c r="U106" i="2"/>
  <c r="AP106" i="2" s="1"/>
  <c r="AS119" i="2"/>
  <c r="AO105" i="2"/>
  <c r="AP121" i="2"/>
  <c r="AL122" i="2"/>
  <c r="AO122" i="2" s="1"/>
  <c r="AP117" i="2"/>
  <c r="AM115" i="2"/>
  <c r="T115" i="2"/>
  <c r="AR112" i="2"/>
  <c r="BA18" i="2"/>
  <c r="AC122" i="2"/>
  <c r="BA122" i="2" s="1"/>
  <c r="AQ107" i="2"/>
  <c r="AM124" i="2"/>
  <c r="AC113" i="2"/>
  <c r="BA113" i="2" s="1"/>
  <c r="U122" i="2"/>
  <c r="AP122" i="2" s="1"/>
  <c r="AC114" i="2"/>
  <c r="BA114" i="2" s="1"/>
  <c r="AR113" i="2"/>
  <c r="AC117" i="2"/>
  <c r="AL121" i="2"/>
  <c r="AO121" i="2" s="1"/>
  <c r="T110" i="2"/>
  <c r="AR110" i="2" s="1"/>
  <c r="AR105" i="2"/>
  <c r="AD119" i="2"/>
  <c r="AY119" i="2" s="1"/>
  <c r="AC120" i="2"/>
  <c r="BA120" i="2" s="1"/>
  <c r="AR107" i="2"/>
  <c r="AL107" i="2"/>
  <c r="AO107" i="2" s="1"/>
  <c r="X124" i="2"/>
  <c r="AQ117" i="2"/>
  <c r="AC112" i="2"/>
  <c r="AC121" i="2"/>
  <c r="BA121" i="2" s="1"/>
  <c r="BA21" i="2"/>
  <c r="AC123" i="2"/>
  <c r="BA123" i="2" s="1"/>
  <c r="AA119" i="2"/>
  <c r="AY15" i="2"/>
  <c r="AC107" i="2"/>
  <c r="BA107" i="2" s="1"/>
  <c r="AQ113" i="2"/>
  <c r="AO123" i="2"/>
  <c r="AQ121" i="2"/>
  <c r="AO114" i="2"/>
  <c r="AM110" i="2"/>
  <c r="AL112" i="2"/>
  <c r="AO112" i="2" s="1"/>
  <c r="AQ122" i="2"/>
  <c r="T124" i="2"/>
  <c r="AR124" i="2" s="1"/>
  <c r="BA15" i="2"/>
  <c r="AC105" i="2"/>
  <c r="AY22" i="2"/>
  <c r="AQ105" i="2"/>
  <c r="X110" i="2"/>
  <c r="AY9" i="2"/>
  <c r="AY18" i="2"/>
  <c r="AC106" i="2"/>
  <c r="BA106" i="2" s="1"/>
  <c r="X115" i="2"/>
  <c r="AQ112" i="2"/>
  <c r="AS26" i="2"/>
  <c r="AE26" i="2"/>
  <c r="BA26" i="2"/>
  <c r="AO102" i="2"/>
  <c r="AD25" i="2"/>
  <c r="AD117" i="2" s="1"/>
  <c r="AP25" i="2"/>
  <c r="AE24" i="2"/>
  <c r="AY24" i="2"/>
  <c r="AE11" i="2"/>
  <c r="AY11" i="2"/>
  <c r="AS18" i="2"/>
  <c r="AS23" i="2"/>
  <c r="AC102" i="2"/>
  <c r="BA102" i="2" s="1"/>
  <c r="AE22" i="2"/>
  <c r="BA22" i="2"/>
  <c r="AE15" i="2"/>
  <c r="AS16" i="2"/>
  <c r="AS13" i="2"/>
  <c r="AS20" i="2"/>
  <c r="AS22" i="2"/>
  <c r="AE18" i="2"/>
  <c r="AG18" i="2" s="1"/>
  <c r="AE10" i="2"/>
  <c r="AY10" i="2"/>
  <c r="AE23" i="2"/>
  <c r="AY23" i="2"/>
  <c r="AA19" i="2"/>
  <c r="AP19" i="2"/>
  <c r="AE16" i="2"/>
  <c r="AY16" i="2"/>
  <c r="AD21" i="2"/>
  <c r="AD123" i="2" s="1"/>
  <c r="AP21" i="2"/>
  <c r="AA12" i="2"/>
  <c r="AA134" i="2" s="1"/>
  <c r="AP12" i="2"/>
  <c r="AS12" i="2" s="1"/>
  <c r="AD17" i="2"/>
  <c r="AD121" i="2" s="1"/>
  <c r="AP17" i="2"/>
  <c r="AS17" i="2" s="1"/>
  <c r="AE13" i="2"/>
  <c r="AY13" i="2"/>
  <c r="AE20" i="2"/>
  <c r="AY20" i="2"/>
  <c r="AE9" i="2"/>
  <c r="AA25" i="2"/>
  <c r="AA117" i="2" s="1"/>
  <c r="AA21" i="2"/>
  <c r="AA123" i="2" s="1"/>
  <c r="AA17" i="2"/>
  <c r="AA121" i="2" s="1"/>
  <c r="AD12" i="2"/>
  <c r="AD134" i="2" s="1"/>
  <c r="AY134" i="2" s="1"/>
  <c r="AD19" i="2"/>
  <c r="AO19" i="2"/>
  <c r="U14" i="2"/>
  <c r="AO21" i="2"/>
  <c r="AO25" i="2"/>
  <c r="AE126" i="2" l="1"/>
  <c r="AS131" i="2"/>
  <c r="AD131" i="2"/>
  <c r="AY131" i="2" s="1"/>
  <c r="AA131" i="2"/>
  <c r="AA128" i="2"/>
  <c r="AD128" i="2"/>
  <c r="AY128" i="2" s="1"/>
  <c r="AU126" i="2"/>
  <c r="AV126" i="2"/>
  <c r="AE132" i="2"/>
  <c r="AU132" i="2" s="1"/>
  <c r="U137" i="2"/>
  <c r="AP137" i="2" s="1"/>
  <c r="AS137" i="2" s="1"/>
  <c r="U130" i="2"/>
  <c r="AP130" i="2" s="1"/>
  <c r="AS130" i="2" s="1"/>
  <c r="AS123" i="2"/>
  <c r="U127" i="2"/>
  <c r="AP127" i="2" s="1"/>
  <c r="AS127" i="2" s="1"/>
  <c r="U113" i="2"/>
  <c r="AP113" i="2" s="1"/>
  <c r="AS113" i="2" s="1"/>
  <c r="AS106" i="2"/>
  <c r="AY121" i="2"/>
  <c r="AQ144" i="2"/>
  <c r="AU18" i="2"/>
  <c r="AD129" i="2"/>
  <c r="AY129" i="2" s="1"/>
  <c r="AA129" i="2"/>
  <c r="AS117" i="2"/>
  <c r="AL144" i="2"/>
  <c r="AO144" i="2" s="1"/>
  <c r="AR144" i="2"/>
  <c r="AD106" i="2"/>
  <c r="AY106" i="2" s="1"/>
  <c r="AD122" i="2"/>
  <c r="AY122" i="2" s="1"/>
  <c r="AC144" i="2"/>
  <c r="BA144" i="2" s="1"/>
  <c r="AV18" i="2"/>
  <c r="AY123" i="2"/>
  <c r="AQ124" i="2"/>
  <c r="AY117" i="2"/>
  <c r="AA112" i="2"/>
  <c r="AR115" i="2"/>
  <c r="AA122" i="2"/>
  <c r="AS25" i="2"/>
  <c r="AE119" i="2"/>
  <c r="AQ115" i="2"/>
  <c r="AQ110" i="2"/>
  <c r="AS121" i="2"/>
  <c r="U102" i="2"/>
  <c r="AP102" i="2" s="1"/>
  <c r="AS102" i="2" s="1"/>
  <c r="U114" i="2"/>
  <c r="U107" i="2"/>
  <c r="AC124" i="2"/>
  <c r="BA124" i="2" s="1"/>
  <c r="BA117" i="2"/>
  <c r="AS112" i="2"/>
  <c r="U120" i="2"/>
  <c r="AD105" i="2"/>
  <c r="AY105" i="2" s="1"/>
  <c r="AA106" i="2"/>
  <c r="AS105" i="2"/>
  <c r="AL110" i="2"/>
  <c r="AO110" i="2" s="1"/>
  <c r="AS122" i="2"/>
  <c r="AD112" i="2"/>
  <c r="AL124" i="2"/>
  <c r="AO124" i="2" s="1"/>
  <c r="AL115" i="2"/>
  <c r="AO115" i="2" s="1"/>
  <c r="BA105" i="2"/>
  <c r="AC110" i="2"/>
  <c r="BA110" i="2" s="1"/>
  <c r="AA105" i="2"/>
  <c r="AV9" i="2"/>
  <c r="AC115" i="2"/>
  <c r="BA115" i="2" s="1"/>
  <c r="BA112" i="2"/>
  <c r="AG26" i="2"/>
  <c r="AV26" i="2"/>
  <c r="AU26" i="2"/>
  <c r="AE25" i="2"/>
  <c r="AE117" i="2" s="1"/>
  <c r="AY25" i="2"/>
  <c r="AG24" i="2"/>
  <c r="AU24" i="2"/>
  <c r="AV24" i="2"/>
  <c r="AG11" i="2"/>
  <c r="AV11" i="2"/>
  <c r="AU11" i="2"/>
  <c r="AS19" i="2"/>
  <c r="AU15" i="2"/>
  <c r="AG15" i="2"/>
  <c r="AS21" i="2"/>
  <c r="AV15" i="2"/>
  <c r="AU22" i="2"/>
  <c r="AV22" i="2"/>
  <c r="AG22" i="2"/>
  <c r="AA14" i="2"/>
  <c r="AP14" i="2"/>
  <c r="AS14" i="2" s="1"/>
  <c r="AE12" i="2"/>
  <c r="AE134" i="2" s="1"/>
  <c r="AY12" i="2"/>
  <c r="AJ18" i="2"/>
  <c r="AZ18" i="2"/>
  <c r="AV16" i="2"/>
  <c r="AU16" i="2"/>
  <c r="AG16" i="2"/>
  <c r="AV13" i="2"/>
  <c r="AG13" i="2"/>
  <c r="AU13" i="2"/>
  <c r="AG10" i="2"/>
  <c r="AV10" i="2"/>
  <c r="AU10" i="2"/>
  <c r="AU20" i="2"/>
  <c r="AG20" i="2"/>
  <c r="AG132" i="2" s="1"/>
  <c r="AZ132" i="2" s="1"/>
  <c r="AV20" i="2"/>
  <c r="AE19" i="2"/>
  <c r="AU19" i="2" s="1"/>
  <c r="AY19" i="2"/>
  <c r="AE17" i="2"/>
  <c r="AE121" i="2" s="1"/>
  <c r="AY17" i="2"/>
  <c r="AE21" i="2"/>
  <c r="AE123" i="2" s="1"/>
  <c r="AY21" i="2"/>
  <c r="AG23" i="2"/>
  <c r="AV23" i="2"/>
  <c r="AU23" i="2"/>
  <c r="AU9" i="2"/>
  <c r="AG9" i="2"/>
  <c r="AG126" i="2" s="1"/>
  <c r="AZ126" i="2" s="1"/>
  <c r="AD14" i="2"/>
  <c r="AV132" i="2" l="1"/>
  <c r="AX132" i="2" s="1"/>
  <c r="BB132" i="2" s="1"/>
  <c r="AE131" i="2"/>
  <c r="AE128" i="2"/>
  <c r="AX126" i="2"/>
  <c r="BB126" i="2" s="1"/>
  <c r="AX18" i="2"/>
  <c r="AD113" i="2"/>
  <c r="AY113" i="2" s="1"/>
  <c r="AD130" i="2"/>
  <c r="AY130" i="2" s="1"/>
  <c r="AA113" i="2"/>
  <c r="AA130" i="2"/>
  <c r="U144" i="2"/>
  <c r="AP144" i="2" s="1"/>
  <c r="AS144" i="2" s="1"/>
  <c r="AV134" i="2"/>
  <c r="AU134" i="2"/>
  <c r="AD127" i="2"/>
  <c r="AY127" i="2" s="1"/>
  <c r="AA127" i="2"/>
  <c r="AE112" i="2"/>
  <c r="AV112" i="2" s="1"/>
  <c r="AE129" i="2"/>
  <c r="AU129" i="2" s="1"/>
  <c r="AA114" i="2"/>
  <c r="AA137" i="2"/>
  <c r="AD114" i="2"/>
  <c r="AD137" i="2"/>
  <c r="AX10" i="2"/>
  <c r="AV121" i="2"/>
  <c r="AU121" i="2"/>
  <c r="AP120" i="2"/>
  <c r="AS120" i="2" s="1"/>
  <c r="U124" i="2"/>
  <c r="AP124" i="2" s="1"/>
  <c r="AS124" i="2" s="1"/>
  <c r="AU123" i="2"/>
  <c r="AV123" i="2"/>
  <c r="AX9" i="2"/>
  <c r="AV117" i="2"/>
  <c r="AU117" i="2"/>
  <c r="AX15" i="2"/>
  <c r="AD120" i="2"/>
  <c r="AE122" i="2"/>
  <c r="AA120" i="2"/>
  <c r="AA124" i="2" s="1"/>
  <c r="AP114" i="2"/>
  <c r="AS114" i="2" s="1"/>
  <c r="U115" i="2"/>
  <c r="AP115" i="2" s="1"/>
  <c r="AS115" i="2" s="1"/>
  <c r="AG119" i="2"/>
  <c r="AZ119" i="2" s="1"/>
  <c r="AP107" i="2"/>
  <c r="AS107" i="2" s="1"/>
  <c r="U110" i="2"/>
  <c r="AP110" i="2" s="1"/>
  <c r="AS110" i="2" s="1"/>
  <c r="AV119" i="2"/>
  <c r="AU119" i="2"/>
  <c r="AE106" i="2"/>
  <c r="AG12" i="2"/>
  <c r="AG134" i="2" s="1"/>
  <c r="AZ134" i="2" s="1"/>
  <c r="AD107" i="2"/>
  <c r="AA102" i="2"/>
  <c r="AA107" i="2"/>
  <c r="AA110" i="2" s="1"/>
  <c r="AE105" i="2"/>
  <c r="AV12" i="2"/>
  <c r="AX26" i="2"/>
  <c r="AY112" i="2"/>
  <c r="AJ26" i="2"/>
  <c r="AZ26" i="2"/>
  <c r="AU25" i="2"/>
  <c r="AV25" i="2"/>
  <c r="AG25" i="2"/>
  <c r="AG117" i="2" s="1"/>
  <c r="AJ24" i="2"/>
  <c r="AZ24" i="2"/>
  <c r="AX24" i="2"/>
  <c r="AJ11" i="2"/>
  <c r="AZ11" i="2"/>
  <c r="AX11" i="2"/>
  <c r="AJ15" i="2"/>
  <c r="AZ15" i="2"/>
  <c r="AJ22" i="2"/>
  <c r="AZ22" i="2"/>
  <c r="AX22" i="2"/>
  <c r="AJ9" i="2"/>
  <c r="AZ9" i="2"/>
  <c r="AX20" i="2"/>
  <c r="BB18" i="2"/>
  <c r="AG19" i="2"/>
  <c r="AJ19" i="2" s="1"/>
  <c r="AV19" i="2"/>
  <c r="AX19" i="2" s="1"/>
  <c r="AX23" i="2"/>
  <c r="AJ20" i="2"/>
  <c r="AZ20" i="2"/>
  <c r="AJ10" i="2"/>
  <c r="AZ10" i="2"/>
  <c r="AE14" i="2"/>
  <c r="AY14" i="2"/>
  <c r="AD102" i="2"/>
  <c r="AY102" i="2" s="1"/>
  <c r="AU12" i="2"/>
  <c r="AG21" i="2"/>
  <c r="AV21" i="2"/>
  <c r="AU21" i="2"/>
  <c r="AX13" i="2"/>
  <c r="AJ16" i="2"/>
  <c r="AZ16" i="2"/>
  <c r="AJ23" i="2"/>
  <c r="AZ23" i="2"/>
  <c r="AG17" i="2"/>
  <c r="AG121" i="2" s="1"/>
  <c r="AZ121" i="2" s="1"/>
  <c r="AU17" i="2"/>
  <c r="AV17" i="2"/>
  <c r="AJ13" i="2"/>
  <c r="AZ13" i="2"/>
  <c r="AX16" i="2"/>
  <c r="AV131" i="2" l="1"/>
  <c r="AU131" i="2"/>
  <c r="AG131" i="2"/>
  <c r="AZ131" i="2" s="1"/>
  <c r="AU128" i="2"/>
  <c r="AV128" i="2"/>
  <c r="AG128" i="2"/>
  <c r="AZ128" i="2" s="1"/>
  <c r="AJ126" i="2"/>
  <c r="AD115" i="2"/>
  <c r="AY115" i="2" s="1"/>
  <c r="AA115" i="2"/>
  <c r="AJ132" i="2"/>
  <c r="AE137" i="2"/>
  <c r="AU137" i="2" s="1"/>
  <c r="AE130" i="2"/>
  <c r="AX134" i="2"/>
  <c r="BB134" i="2" s="1"/>
  <c r="AA144" i="2"/>
  <c r="AE127" i="2"/>
  <c r="AV127" i="2" s="1"/>
  <c r="BB15" i="2"/>
  <c r="AE113" i="2"/>
  <c r="AU113" i="2" s="1"/>
  <c r="BB20" i="2"/>
  <c r="AU112" i="2"/>
  <c r="AX112" i="2" s="1"/>
  <c r="BB26" i="2"/>
  <c r="AV14" i="2"/>
  <c r="AX117" i="2"/>
  <c r="BB24" i="2"/>
  <c r="AY114" i="2"/>
  <c r="AV129" i="2"/>
  <c r="AX129" i="2" s="1"/>
  <c r="AX12" i="2"/>
  <c r="AU14" i="2"/>
  <c r="BB10" i="2"/>
  <c r="AZ12" i="2"/>
  <c r="AJ122" i="2"/>
  <c r="AE120" i="2"/>
  <c r="AU120" i="2" s="1"/>
  <c r="AY137" i="2"/>
  <c r="AD144" i="2"/>
  <c r="AY144" i="2" s="1"/>
  <c r="AJ12" i="2"/>
  <c r="AJ134" i="2" s="1"/>
  <c r="AG129" i="2"/>
  <c r="AZ129" i="2" s="1"/>
  <c r="AX121" i="2"/>
  <c r="BB121" i="2" s="1"/>
  <c r="AZ117" i="2"/>
  <c r="AJ119" i="2"/>
  <c r="AY120" i="2"/>
  <c r="AD124" i="2"/>
  <c r="AY124" i="2" s="1"/>
  <c r="AX123" i="2"/>
  <c r="AU122" i="2"/>
  <c r="AV122" i="2"/>
  <c r="AG122" i="2"/>
  <c r="AZ122" i="2" s="1"/>
  <c r="AG105" i="2"/>
  <c r="AZ105" i="2" s="1"/>
  <c r="AG123" i="2"/>
  <c r="AZ123" i="2" s="1"/>
  <c r="AG14" i="2"/>
  <c r="AE114" i="2"/>
  <c r="BB9" i="2"/>
  <c r="AX119" i="2"/>
  <c r="BB119" i="2" s="1"/>
  <c r="AG112" i="2"/>
  <c r="AZ112" i="2" s="1"/>
  <c r="AY107" i="2"/>
  <c r="AD110" i="2"/>
  <c r="AY110" i="2" s="1"/>
  <c r="AX25" i="2"/>
  <c r="AG106" i="2"/>
  <c r="AZ106" i="2" s="1"/>
  <c r="AU106" i="2"/>
  <c r="AV106" i="2"/>
  <c r="AE102" i="2"/>
  <c r="AE107" i="2"/>
  <c r="AV105" i="2"/>
  <c r="AU105" i="2"/>
  <c r="AJ25" i="2"/>
  <c r="AJ131" i="2" s="1"/>
  <c r="AZ25" i="2"/>
  <c r="BB11" i="2"/>
  <c r="AZ19" i="2"/>
  <c r="BB19" i="2" s="1"/>
  <c r="BB22" i="2"/>
  <c r="BB23" i="2"/>
  <c r="AX17" i="2"/>
  <c r="AJ17" i="2"/>
  <c r="AJ128" i="2" s="1"/>
  <c r="AZ17" i="2"/>
  <c r="BB13" i="2"/>
  <c r="AJ21" i="2"/>
  <c r="AJ123" i="2" s="1"/>
  <c r="AZ21" i="2"/>
  <c r="BB16" i="2"/>
  <c r="AX21" i="2"/>
  <c r="AV137" i="2" l="1"/>
  <c r="AX137" i="2" s="1"/>
  <c r="AX131" i="2"/>
  <c r="BB131" i="2" s="1"/>
  <c r="AX128" i="2"/>
  <c r="BB128" i="2" s="1"/>
  <c r="AV113" i="2"/>
  <c r="AX113" i="2" s="1"/>
  <c r="AV130" i="2"/>
  <c r="AU130" i="2"/>
  <c r="AG120" i="2"/>
  <c r="AZ120" i="2" s="1"/>
  <c r="AG130" i="2"/>
  <c r="AZ130" i="2" s="1"/>
  <c r="AU127" i="2"/>
  <c r="AX127" i="2" s="1"/>
  <c r="AG127" i="2"/>
  <c r="AZ127" i="2" s="1"/>
  <c r="AE144" i="2"/>
  <c r="AU144" i="2" s="1"/>
  <c r="AG113" i="2"/>
  <c r="AZ113" i="2" s="1"/>
  <c r="AJ14" i="2"/>
  <c r="AJ102" i="2" s="1"/>
  <c r="AG102" i="2"/>
  <c r="AZ102" i="2" s="1"/>
  <c r="AE124" i="2"/>
  <c r="AU124" i="2" s="1"/>
  <c r="BB117" i="2"/>
  <c r="AX14" i="2"/>
  <c r="BB25" i="2"/>
  <c r="AZ14" i="2"/>
  <c r="AG107" i="2"/>
  <c r="AZ107" i="2" s="1"/>
  <c r="AX122" i="2"/>
  <c r="BB122" i="2" s="1"/>
  <c r="AJ112" i="2"/>
  <c r="AJ106" i="2"/>
  <c r="AV120" i="2"/>
  <c r="AX120" i="2" s="1"/>
  <c r="BB12" i="2"/>
  <c r="BB129" i="2"/>
  <c r="AG114" i="2"/>
  <c r="AZ114" i="2" s="1"/>
  <c r="AG137" i="2"/>
  <c r="AZ137" i="2" s="1"/>
  <c r="AJ129" i="2"/>
  <c r="AJ114" i="2"/>
  <c r="AJ137" i="2"/>
  <c r="AX106" i="2"/>
  <c r="BB106" i="2" s="1"/>
  <c r="BB123" i="2"/>
  <c r="AV102" i="2"/>
  <c r="AX102" i="2" s="1"/>
  <c r="AJ121" i="2"/>
  <c r="AJ117" i="2"/>
  <c r="BB112" i="2"/>
  <c r="AJ105" i="2"/>
  <c r="AU114" i="2"/>
  <c r="AV114" i="2"/>
  <c r="AV107" i="2"/>
  <c r="AU107" i="2"/>
  <c r="AE110" i="2"/>
  <c r="BB17" i="2"/>
  <c r="AE115" i="2"/>
  <c r="AX105" i="2"/>
  <c r="BB105" i="2" s="1"/>
  <c r="BB21" i="2"/>
  <c r="BB127" i="2" l="1"/>
  <c r="AG124" i="2"/>
  <c r="AZ124" i="2" s="1"/>
  <c r="BB120" i="2"/>
  <c r="AV124" i="2"/>
  <c r="AX124" i="2" s="1"/>
  <c r="AX130" i="2"/>
  <c r="BB130" i="2" s="1"/>
  <c r="BB113" i="2"/>
  <c r="AJ113" i="2"/>
  <c r="AJ115" i="2" s="1"/>
  <c r="AJ130" i="2"/>
  <c r="AV144" i="2"/>
  <c r="AX144" i="2" s="1"/>
  <c r="BB102" i="2"/>
  <c r="AJ107" i="2"/>
  <c r="AJ110" i="2" s="1"/>
  <c r="AJ120" i="2"/>
  <c r="AJ124" i="2" s="1"/>
  <c r="AJ127" i="2"/>
  <c r="BB14" i="2"/>
  <c r="AG110" i="2"/>
  <c r="AZ110" i="2" s="1"/>
  <c r="BB137" i="2"/>
  <c r="AG115" i="2"/>
  <c r="AZ115" i="2" s="1"/>
  <c r="AG144" i="2"/>
  <c r="AZ144" i="2" s="1"/>
  <c r="AX107" i="2"/>
  <c r="BB107" i="2" s="1"/>
  <c r="AX114" i="2"/>
  <c r="BB114" i="2" s="1"/>
  <c r="AU110" i="2"/>
  <c r="AV110" i="2"/>
  <c r="AU115" i="2"/>
  <c r="AV115" i="2"/>
  <c r="BB124" i="2" l="1"/>
  <c r="BB144" i="2"/>
  <c r="AJ144" i="2"/>
  <c r="AX115" i="2"/>
  <c r="BB115" i="2" s="1"/>
  <c r="AX110" i="2"/>
  <c r="BB1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  <author>Marcos R. Pilotto</author>
    <author>Marcos Pilotto</author>
  </authors>
  <commentList>
    <comment ref="G2" authorId="0" shapeId="0" xr:uid="{FC746528-2065-41A2-BA93-D92D621864BA}">
      <text>
        <r>
          <rPr>
            <sz val="9"/>
            <color indexed="81"/>
            <rFont val="Segoe UI"/>
            <family val="2"/>
          </rPr>
          <t>Horário de inicio de turno.</t>
        </r>
      </text>
    </comment>
    <comment ref="H2" authorId="0" shapeId="0" xr:uid="{DE03C2D5-8BCF-4AC4-A524-5839CA381597}">
      <text>
        <r>
          <rPr>
            <sz val="9"/>
            <color indexed="81"/>
            <rFont val="Segoe UI"/>
            <family val="2"/>
          </rPr>
          <t>Horário de fim de turno.</t>
        </r>
      </text>
    </comment>
    <comment ref="C3" authorId="1" shapeId="0" xr:uid="{00000000-0006-0000-0000-000003000000}">
      <text>
        <r>
          <rPr>
            <sz val="9"/>
            <color indexed="81"/>
            <rFont val="Segoe UI"/>
            <family val="2"/>
          </rPr>
          <t xml:space="preserve">Preenchido pelo usuário. 
Sempre no formato: 20xx.
</t>
        </r>
      </text>
    </comment>
    <comment ref="C4" authorId="1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Preenchido pelo usuário: de 1 a 12.
</t>
        </r>
      </text>
    </comment>
    <comment ref="F4" authorId="0" shapeId="0" xr:uid="{68F316FB-9BEF-4C4D-B905-6DF23BA10E03}">
      <text>
        <r>
          <rPr>
            <sz val="9"/>
            <color indexed="81"/>
            <rFont val="Segoe UI"/>
            <family val="2"/>
          </rPr>
          <t>Manter nesta linha o turno que inicia em um dia e termina no dia seguinte, ou seja, atravessa a meia-noite.
Esta situação é muito comum nos turnos noturnos.</t>
        </r>
      </text>
    </comment>
    <comment ref="B7" authorId="2" shapeId="0" xr:uid="{00000000-0006-0000-0000-000005000000}">
      <text>
        <r>
          <rPr>
            <sz val="8"/>
            <color indexed="81"/>
            <rFont val="Tahoma"/>
            <family val="2"/>
          </rPr>
          <t>Inserir aqui o dia do mês em que ocorreu a produção.
Informado manualmente.</t>
        </r>
      </text>
    </comment>
    <comment ref="C7" authorId="0" shapeId="0" xr:uid="{38C591C5-6F61-4029-92BF-363363A97512}">
      <text>
        <r>
          <rPr>
            <sz val="9"/>
            <color indexed="81"/>
            <rFont val="Segoe UI"/>
            <family val="2"/>
          </rPr>
          <t>Dia da semana: 1 - domingo, 2- segunda.
Automático pelo sistema.</t>
        </r>
      </text>
    </comment>
    <comment ref="D7" authorId="2" shapeId="0" xr:uid="{00000000-0006-0000-0000-000007000000}">
      <text>
        <r>
          <rPr>
            <sz val="8"/>
            <color indexed="81"/>
            <rFont val="Tahoma"/>
            <family val="2"/>
          </rPr>
          <t>Inserir aqui a Equipe ou Turma responsável pela produção.
Informado manualmente.</t>
        </r>
      </text>
    </comment>
    <comment ref="E7" authorId="2" shapeId="0" xr:uid="{00000000-0006-0000-0000-000008000000}">
      <text>
        <r>
          <rPr>
            <sz val="8"/>
            <color indexed="81"/>
            <rFont val="Tahoma"/>
            <family val="2"/>
          </rPr>
          <t>Inserir aqui o horário de inicio da produção do lote.
Obs.: os horarios de inicio e fim de apontamento devem estar sempre dentro dos horarios de inicio e fim do mesmo turno.
Informado manualmente.</t>
        </r>
      </text>
    </comment>
    <comment ref="F7" authorId="2" shapeId="0" xr:uid="{00000000-0006-0000-0000-000009000000}">
      <text>
        <r>
          <rPr>
            <sz val="8"/>
            <color indexed="81"/>
            <rFont val="Tahoma"/>
            <family val="2"/>
          </rPr>
          <t>Inserir aqui o horário que terminou de produzir o lote ou o horário de fim de turno caso a produção continue no turno seguinte.
Obs.: os horarios de inicio e fim de apontamento devem estar sempre dentro dos horarios de inicio e fim do mesmo turno.
Informado manualmente.</t>
        </r>
      </text>
    </comment>
    <comment ref="G7" authorId="2" shapeId="0" xr:uid="{00000000-0006-0000-0000-00000A000000}">
      <text>
        <r>
          <rPr>
            <sz val="8"/>
            <color indexed="81"/>
            <rFont val="Tahoma"/>
            <family val="2"/>
          </rPr>
          <t xml:space="preserve">Duração do evento.  Calculado automaticamente.
</t>
        </r>
      </text>
    </comment>
    <comment ref="H7" authorId="2" shapeId="0" xr:uid="{00000000-0006-0000-0000-000006000000}">
      <text>
        <r>
          <rPr>
            <sz val="8"/>
            <color indexed="81"/>
            <rFont val="Tahoma"/>
            <family val="2"/>
          </rPr>
          <t xml:space="preserve">Turno em que ocorreu a produção.  
</t>
        </r>
        <r>
          <rPr>
            <b/>
            <sz val="8"/>
            <color indexed="81"/>
            <rFont val="Tahoma"/>
            <family val="2"/>
          </rPr>
          <t>Calculado automaticamente</t>
        </r>
        <r>
          <rPr>
            <sz val="8"/>
            <color indexed="81"/>
            <rFont val="Tahoma"/>
            <family val="2"/>
          </rPr>
          <t xml:space="preserve"> conforme os horarios de inicio e fim do lote e horarios de inicio e fim dos turnos. 
Caso ERR significa que os horarios de inicio e fim de produção estão fora dos horarios de turno.  É necessário corrigir os horarios de inicio e fim para fica dentro do horario de algum turno.</t>
        </r>
      </text>
    </comment>
    <comment ref="I7" authorId="2" shapeId="0" xr:uid="{00000000-0006-0000-0000-00000C000000}">
      <text>
        <r>
          <rPr>
            <sz val="8"/>
            <color indexed="81"/>
            <rFont val="Tahoma"/>
            <family val="2"/>
          </rPr>
          <t>Selecione o produto produzido.
Se horário não trabalhado, como um turno no final de semana, escolher NP, de Não Planejado.
Informado manualmente.</t>
        </r>
      </text>
    </comment>
    <comment ref="J7" authorId="2" shapeId="0" xr:uid="{00000000-0006-0000-0000-00000D000000}">
      <text>
        <r>
          <rPr>
            <sz val="8"/>
            <color indexed="81"/>
            <rFont val="Tahoma"/>
            <family val="2"/>
          </rPr>
          <t>Tempo de ciclo ideal do produto.  É o menor tempo para se produzir o item na máquina em questão.
Obs.: cuidado para não confundir tempo de ciclo ideal com o tempo utilizado pelo PCP para programar a produção e definir a data de entrega.
Preenchido automaticamente conforme cadastrado na aba PRODUTOS.</t>
        </r>
      </text>
    </comment>
    <comment ref="K7" authorId="0" shapeId="0" xr:uid="{0A437502-1DCF-4B0E-961C-2BFE771C9C65}">
      <text>
        <r>
          <rPr>
            <sz val="9"/>
            <color indexed="81"/>
            <rFont val="Segoe UI"/>
            <family val="2"/>
          </rPr>
          <t>Taxa de produção horária do produto, em unidades / hora, definida pelo departamento de engenharia.
Calculado automaticamente pela planilha, com base no tempo de ciclo ideal.</t>
        </r>
      </text>
    </comment>
    <comment ref="L7" authorId="2" shapeId="0" xr:uid="{00000000-0006-0000-0000-00000E000000}">
      <text>
        <r>
          <rPr>
            <sz val="8"/>
            <color indexed="81"/>
            <rFont val="Tahoma"/>
            <family val="2"/>
          </rPr>
          <t xml:space="preserve">Lançar aqui a quantidade de peças produzidas e classificadas como BOAS na primeira vez.  Se foi retrabalhada ou não passou no primeiro teste, deve ser classificada como ruim.
</t>
        </r>
      </text>
    </comment>
    <comment ref="M7" authorId="2" shapeId="0" xr:uid="{00000000-0006-0000-0000-00000F000000}">
      <text>
        <r>
          <rPr>
            <sz val="8"/>
            <color indexed="81"/>
            <rFont val="Tahoma"/>
            <family val="2"/>
          </rPr>
          <t>Lançar aqui a quantidade de peças que não atenderam as especificações na primeira vez.
Uma peça que foi retrabalhada ou não passou no teste na primeira vez, deve ser classificada como ruim.</t>
        </r>
      </text>
    </comment>
    <comment ref="N7" authorId="2" shapeId="0" xr:uid="{00000000-0006-0000-0000-000010000000}">
      <text>
        <r>
          <rPr>
            <sz val="8"/>
            <color indexed="81"/>
            <rFont val="Tahoma"/>
            <family val="2"/>
          </rPr>
          <t xml:space="preserve">Lançar aqui o tempo que a máquina não produziu por paradas programadas.
</t>
        </r>
      </text>
    </comment>
    <comment ref="O7" authorId="2" shapeId="0" xr:uid="{00000000-0006-0000-0000-000011000000}">
      <text>
        <r>
          <rPr>
            <sz val="8"/>
            <color indexed="81"/>
            <rFont val="Tahoma"/>
            <family val="2"/>
          </rPr>
          <t xml:space="preserve">Lançar aqui o tempo que ficou parada por preparação da máquina devido uma troca de produto, por exemplo.
</t>
        </r>
      </text>
    </comment>
    <comment ref="P7" authorId="2" shapeId="0" xr:uid="{00000000-0006-0000-0000-000012000000}">
      <text>
        <r>
          <rPr>
            <sz val="8"/>
            <color indexed="81"/>
            <rFont val="Tahoma"/>
            <family val="2"/>
          </rPr>
          <t xml:space="preserve">Lançar aqui o tempo que a máquina não produziu por paradas NÃO programadas.
</t>
        </r>
      </text>
    </comment>
    <comment ref="Q7" authorId="2" shapeId="0" xr:uid="{00000000-0006-0000-0000-000013000000}">
      <text>
        <r>
          <rPr>
            <sz val="8"/>
            <color indexed="81"/>
            <rFont val="Tahoma"/>
            <family val="2"/>
          </rPr>
          <t>Lançar aqui o tempo que o equipamento ficou produzindo, ou seja, estava saindo peças, independente delas serem boas ou ruins.</t>
        </r>
      </text>
    </comment>
    <comment ref="R7" authorId="2" shapeId="0" xr:uid="{00000000-0006-0000-0000-000014000000}">
      <text>
        <r>
          <rPr>
            <sz val="8"/>
            <color indexed="81"/>
            <rFont val="Tahoma"/>
            <family val="2"/>
          </rPr>
          <t xml:space="preserve">Quando </t>
        </r>
        <r>
          <rPr>
            <sz val="8"/>
            <color indexed="10"/>
            <rFont val="Tahoma"/>
            <family val="2"/>
          </rPr>
          <t>VERMELHO</t>
        </r>
        <r>
          <rPr>
            <sz val="8"/>
            <color indexed="81"/>
            <rFont val="Tahoma"/>
            <family val="2"/>
          </rPr>
          <t xml:space="preserve"> indica que faltou horas, ou seja, a soma dos tempos de Parada Programa + Setup + Parada Não Programada + Produzindo é </t>
        </r>
        <r>
          <rPr>
            <b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que a DURAÇÃO da produção.
Quando </t>
        </r>
        <r>
          <rPr>
            <sz val="8"/>
            <color indexed="52"/>
            <rFont val="Tahoma"/>
            <family val="2"/>
          </rPr>
          <t>AMARELO</t>
        </r>
        <r>
          <rPr>
            <sz val="8"/>
            <color indexed="81"/>
            <rFont val="Tahoma"/>
            <family val="2"/>
          </rPr>
          <t xml:space="preserve"> indica que o tempo ocioso é igual à duração, indicando que é um horário NÃO PROGRAMADO (NP) ou esqueceu de informar os tempos de produção, paradas e setup.
</t>
        </r>
        <r>
          <rPr>
            <b/>
            <sz val="8"/>
            <color indexed="81"/>
            <rFont val="Tahoma"/>
            <family val="2"/>
          </rPr>
          <t>Revise os horários, os tempos e as quantidades lançadas!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C1" authorId="0" shapeId="0" xr:uid="{642B2322-5A21-455F-8B0C-AFC3444BAFA4}">
      <text>
        <r>
          <rPr>
            <sz val="9"/>
            <color indexed="81"/>
            <rFont val="Segoe UI"/>
            <family val="2"/>
          </rPr>
          <t xml:space="preserve">Tempo de ciclo ideal do produto.  É o menor tempo para se produzir o item na máquina em questão.  Será utilizado no cálculo do componente Performance do OEE.
Obs.: cuidado para não confundir tempo de ciclo ideal com o tempo utilizado pelo PCP para programar a produção e definir a data de entrega, pois normalmente o tempo considerado pelo PCP prevê que o equipamento fica algum tempo parado.
</t>
        </r>
      </text>
    </comment>
    <comment ref="D1" authorId="0" shapeId="0" xr:uid="{AE429BD8-2B10-425C-8715-9C9E34DBBD89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
Taxa de produção horária com base no tempo de ciclo ideal.
Calculado automaticamente.</t>
        </r>
      </text>
    </comment>
    <comment ref="E1" authorId="0" shapeId="0" xr:uid="{FEE82E4D-86CB-4475-A774-B26C013C15F9}">
      <text>
        <r>
          <rPr>
            <sz val="9"/>
            <color indexed="81"/>
            <rFont val="Segoe UI"/>
            <family val="2"/>
          </rPr>
          <t>Taxa de produção por minuto.
Calculado automaticamente com base no tempo de ciclo ideal do produto.</t>
        </r>
      </text>
    </comment>
  </commentList>
</comments>
</file>

<file path=xl/sharedStrings.xml><?xml version="1.0" encoding="utf-8"?>
<sst xmlns="http://schemas.openxmlformats.org/spreadsheetml/2006/main" count="470" uniqueCount="191">
  <si>
    <t>Início</t>
  </si>
  <si>
    <t>Fim</t>
  </si>
  <si>
    <t>Turno</t>
  </si>
  <si>
    <t>A</t>
  </si>
  <si>
    <t>Ocioso</t>
  </si>
  <si>
    <t>Duração 
(min)</t>
  </si>
  <si>
    <t>Boas
(qtde)</t>
  </si>
  <si>
    <t>Ruins
(qtde)</t>
  </si>
  <si>
    <t>Parada
Programada
(min)</t>
  </si>
  <si>
    <t>Setup
(min)</t>
  </si>
  <si>
    <t>Parada Não Programada
(min)</t>
  </si>
  <si>
    <t>Produzindo
(min)</t>
  </si>
  <si>
    <t>B</t>
  </si>
  <si>
    <t>C</t>
  </si>
  <si>
    <t>Máquina:</t>
  </si>
  <si>
    <t>Equipe</t>
  </si>
  <si>
    <t>D</t>
  </si>
  <si>
    <t>Vince Soluções e Tecnologia Ltda</t>
  </si>
  <si>
    <t>Americana, SP, Brasil</t>
  </si>
  <si>
    <t>Entre em contato</t>
  </si>
  <si>
    <t>Se quiser fazer algum cometário ou sugestão, ou tem alguma dúvida ou deseja trocar alguma idéia sobre OEE,</t>
  </si>
  <si>
    <t>sinta-se a vontade para entrar em contato conosco.</t>
  </si>
  <si>
    <t>Mês:</t>
  </si>
  <si>
    <t>Produção Teórica (qtde)</t>
  </si>
  <si>
    <t>Tempo Produzindo (min)</t>
  </si>
  <si>
    <t>Perdas de Disponibilidade
(min)</t>
  </si>
  <si>
    <t>D%</t>
  </si>
  <si>
    <t>P%</t>
  </si>
  <si>
    <t>Q%</t>
  </si>
  <si>
    <t>OEE%</t>
  </si>
  <si>
    <t>Totais</t>
  </si>
  <si>
    <t>E</t>
  </si>
  <si>
    <t>Ano:</t>
  </si>
  <si>
    <t>Dia
da
Semana</t>
  </si>
  <si>
    <t>2019</t>
  </si>
  <si>
    <t>T1</t>
  </si>
  <si>
    <t>T2</t>
  </si>
  <si>
    <t>T3</t>
  </si>
  <si>
    <t>Tempo Ciclo Ideal (seg)</t>
  </si>
  <si>
    <t>Unid/Hr</t>
  </si>
  <si>
    <t>Turnos</t>
  </si>
  <si>
    <t>Tempo de Ciclo Ideal (seg)</t>
  </si>
  <si>
    <t>Item</t>
  </si>
  <si>
    <t>Dia do
Mês</t>
  </si>
  <si>
    <t>NP</t>
  </si>
  <si>
    <t>Não Programado para produzir</t>
  </si>
  <si>
    <t>Empacotadora 1</t>
  </si>
  <si>
    <t>Apontamentos de produção</t>
  </si>
  <si>
    <t>Dados do evento</t>
  </si>
  <si>
    <t>Dados da ordem e do produto</t>
  </si>
  <si>
    <t>Quantidades e tempos (minutos)</t>
  </si>
  <si>
    <t>Tempo Programado para Produzir (min)</t>
  </si>
  <si>
    <t>Perdas Velocidade e Pequenas paradas (min)</t>
  </si>
  <si>
    <t>Produção Total Real (qtde)</t>
  </si>
  <si>
    <t>Produção Boas (qtde)</t>
  </si>
  <si>
    <t>Produção Ruins (qtde)</t>
  </si>
  <si>
    <t>Perdas Velocidade e Pequenas paradas (qtde)</t>
  </si>
  <si>
    <t>Tempo Produção Teórico (min)</t>
  </si>
  <si>
    <t>Produção Ruins (min)</t>
  </si>
  <si>
    <t>Produção Boas (min)</t>
  </si>
  <si>
    <t>Capacidade programada para produzir (qtde)</t>
  </si>
  <si>
    <t>Perdas de Disponibilidade (qtde)</t>
  </si>
  <si>
    <t>Perdas Totais (tempo)</t>
  </si>
  <si>
    <t>Perdas Totais (qtde)</t>
  </si>
  <si>
    <t>Cálculos usando quantidade</t>
  </si>
  <si>
    <t>Cálculos usando tempo</t>
  </si>
  <si>
    <t>Paradas Não Programadas %</t>
  </si>
  <si>
    <t>Velocidade Reduzida %</t>
  </si>
  <si>
    <t>Não Aprovados %</t>
  </si>
  <si>
    <t>OEE e Perdas (qtde)</t>
  </si>
  <si>
    <t>Capacidade %</t>
  </si>
  <si>
    <t>OEE% e Perdas (tempo)</t>
  </si>
  <si>
    <t>Cálculos de métricas de tempos, perdas e quantidades</t>
  </si>
  <si>
    <t>OEE X Dia da Semana</t>
  </si>
  <si>
    <t>OEE X Produto</t>
  </si>
  <si>
    <t>OEE X Turno</t>
  </si>
  <si>
    <t>OEE X Equipe</t>
  </si>
  <si>
    <t>Semana da semana</t>
  </si>
  <si>
    <t>www.oee.com.br</t>
  </si>
  <si>
    <t>www.vince.com.br</t>
  </si>
  <si>
    <t>www.andon.com.br</t>
  </si>
  <si>
    <t>OEE% e Perdas</t>
  </si>
  <si>
    <t>Coloque aqui os produtos fabricados no equipamento em questão.  
Mantenha o item NP (Não Programado) pois é usado para indicar que o horário em questão não estava programado para produzir, tal como uma manutenção planejada.</t>
  </si>
  <si>
    <t>Esta planilha foi planejada para quem precisa medir e gerenciar o OEE de um equipamento dentro de um mês de trabalho.</t>
  </si>
  <si>
    <t>Oferecemos treinamento no uso da planilha, caso tenha interesse, entre em contato conosco.</t>
  </si>
  <si>
    <t>Cada linha da tabela "Apontamentos de Produção" na aba "Apontamentos" representa um lote de produção.</t>
  </si>
  <si>
    <t>Preencha apenas as colunas em cor AMARELO.  As demais colunas são calculadas automaticamente.</t>
  </si>
  <si>
    <t>Legenda:</t>
  </si>
  <si>
    <t>Preenchido automaticamente</t>
  </si>
  <si>
    <t>Calculado automaticamente</t>
  </si>
  <si>
    <t>Preencher manualmente</t>
  </si>
  <si>
    <t>Para utilizá-la é necessario informar os dados dos produtos na aba "Produtos" e realizar os apontamentos de produção na aba "Apontamentos".</t>
  </si>
  <si>
    <t>Um lote de produção não pode "atravessar" o turno, ou seja, os horários de início e fim do lote devem estar dentro de um mesmo turno.</t>
  </si>
  <si>
    <t>Caso seu lote inicie em um turno e termine no turno seguinte, crie 2 registros de forma que cada apontamento fique em apenas um turno.   Exemplo: suponto que ocorra uma troca de turno às 14:00 horas e o lote tenha iniciado às 13:00 e encerrado às 18:00.  Crie um apontamento iniciando às 13:00 e terminando às 14:00 e outro apontamento iniciando às 14:00 e terminando às 18:00.</t>
  </si>
  <si>
    <t xml:space="preserve">A planilha está preparada para até 3 turnos de trabalho (T1, T2 e T3). </t>
  </si>
  <si>
    <t>É possível mudar o nome dos turnos e alterar os horários de início e fim dos turnos.</t>
  </si>
  <si>
    <t>Equipes de produção</t>
  </si>
  <si>
    <t>A planilha já esta preparada para 5 equipes de produção.  Você pode escolher livremente o nome das equipes, por exemplo: A, B, C, D e E.</t>
  </si>
  <si>
    <t>Produtos</t>
  </si>
  <si>
    <t>Antes de iniciar a utilizar a planilha, é necessário definir os produtos que passam pelo equipamento.  A planilha "Produtos" possui esta finalidade.</t>
  </si>
  <si>
    <t>Inclua um produto por linha e para cada produto defina o tempo de ciclo ideal do produto.</t>
  </si>
  <si>
    <t>Qtde/Hr</t>
  </si>
  <si>
    <t>Qtde/Min</t>
  </si>
  <si>
    <t>Descrição</t>
  </si>
  <si>
    <t>Produto 1001</t>
  </si>
  <si>
    <t>Produto 1002</t>
  </si>
  <si>
    <t>Produto 1003</t>
  </si>
  <si>
    <t>Produto 1004</t>
  </si>
  <si>
    <t>Produto 1005</t>
  </si>
  <si>
    <t>Produto 1006</t>
  </si>
  <si>
    <t>Produto 1007</t>
  </si>
  <si>
    <t>Produto 1008</t>
  </si>
  <si>
    <t>Produto 1009</t>
  </si>
  <si>
    <t>Produto 1010</t>
  </si>
  <si>
    <t>Produto 1011</t>
  </si>
  <si>
    <t>Produto 1012</t>
  </si>
  <si>
    <t>Produto 1013</t>
  </si>
  <si>
    <t>Produto 1014</t>
  </si>
  <si>
    <t>Produto 1015</t>
  </si>
  <si>
    <t>Produto 1016</t>
  </si>
  <si>
    <t>Produto 1017</t>
  </si>
  <si>
    <t>Produto 1018</t>
  </si>
  <si>
    <t>As colunas qtde/hora e qtde/min são calculados automaticamente para facilitar a validação do tempo de ciclo ideal informado.</t>
  </si>
  <si>
    <t>Lote de produção ou ordem de produção</t>
  </si>
  <si>
    <t>Os produtos inseridos nesta planilha irão aparecer no combo de seleção da célula da coluna Item.</t>
  </si>
  <si>
    <t>A planilha está preparada para 50 itens.  No caso de mais itens é necessário alterar a Validação de Dados das células da coluna Item, da aba Apontamentos.</t>
  </si>
  <si>
    <r>
      <t xml:space="preserve">A planilha está preparada para 50 itens / produtos.  No caso de mais itens é necessário alterar a </t>
    </r>
    <r>
      <rPr>
        <b/>
        <sz val="10"/>
        <rFont val="Arial"/>
        <family val="2"/>
      </rPr>
      <t>Validação de Dados</t>
    </r>
    <r>
      <rPr>
        <sz val="10"/>
        <rFont val="Arial"/>
        <family val="2"/>
      </rPr>
      <t xml:space="preserve"> (menu Dados &gt; Validação de Dados) das células da coluna Item, da aba Apontamentos.</t>
    </r>
  </si>
  <si>
    <t>É muito comum nas empresas haver um turno que inicia em um dia e termina no dia seguinte.  Mantenha este turno na terceira linha dos turno, onde atualmente está o turno T3.</t>
  </si>
  <si>
    <t>Significado dos campos</t>
  </si>
  <si>
    <t>Para saber o significado de cada campo, posicione o mouse sobre o título do campo.</t>
  </si>
  <si>
    <t>Preencha da esquerda para a direita.  As demais colunas serão preenchidas e calculadas automaticamente.</t>
  </si>
  <si>
    <t>Caso precise de ajuda para elaborar uma planilha ou desenvolver um software para cálculo do OEE, entre em contato conosco.</t>
  </si>
  <si>
    <t>Obrigado por ter visitado nossos sites.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</si>
  <si>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</si>
  <si>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</si>
  <si>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</si>
  <si>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</si>
  <si>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</si>
  <si>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</si>
  <si>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</si>
  <si>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</si>
  <si>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</si>
  <si>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</si>
  <si>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</si>
  <si>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</si>
  <si>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</si>
  <si>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</si>
  <si>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Coluna15</t>
  </si>
  <si>
    <t>Coluna16</t>
  </si>
  <si>
    <t>Coluna17</t>
  </si>
  <si>
    <t>Coluna18</t>
  </si>
  <si>
    <t>Coluna19</t>
  </si>
  <si>
    <t>Coluna20</t>
  </si>
  <si>
    <t>Coluna21</t>
  </si>
  <si>
    <t>Coluna22</t>
  </si>
  <si>
    <t>Coluna23</t>
  </si>
  <si>
    <t>Coluna24</t>
  </si>
  <si>
    <t>Coluna25</t>
  </si>
  <si>
    <t>Coluna26</t>
  </si>
  <si>
    <t>Coluna27</t>
  </si>
  <si>
    <t>Coluna28</t>
  </si>
  <si>
    <t>Coluna29</t>
  </si>
  <si>
    <t>Coluna30</t>
  </si>
  <si>
    <t>Coluna31</t>
  </si>
  <si>
    <t>Coluna32</t>
  </si>
  <si>
    <t>Coluna33</t>
  </si>
  <si>
    <t>Coluna34</t>
  </si>
  <si>
    <t>Coluna35</t>
  </si>
  <si>
    <t>Coluna36</t>
  </si>
  <si>
    <t>Coluna37</t>
  </si>
  <si>
    <t>Coluna38</t>
  </si>
  <si>
    <t>Coluna39</t>
  </si>
  <si>
    <t>Coluna40</t>
  </si>
  <si>
    <t>Coluna41</t>
  </si>
  <si>
    <t>Coluna42</t>
  </si>
  <si>
    <t>Coluna43</t>
  </si>
  <si>
    <t>Coluna44</t>
  </si>
  <si>
    <t>Coluna45</t>
  </si>
  <si>
    <t>Coluna46</t>
  </si>
  <si>
    <t>Coluna47</t>
  </si>
  <si>
    <t>Coluna48</t>
  </si>
  <si>
    <t>Coluna49</t>
  </si>
  <si>
    <t>Coluna50</t>
  </si>
  <si>
    <t>Coluna51</t>
  </si>
  <si>
    <t>Coluna52</t>
  </si>
  <si>
    <t>Coluna53</t>
  </si>
  <si>
    <t>Planilha OEE para um equipamento</t>
  </si>
  <si>
    <t>(19) 3601-1777 (whatsapp)</t>
  </si>
  <si>
    <t>A planilha está pronta para um lote por turno, 3 turnos por dia e 31 dias no mês.  No caso de mais lotes por turno, o que é comum, basta inserir uma nova linha na forma padrão do Excell (botão direito sobre o número da linha &gt; Inserir ) e revise as fórmulas.</t>
  </si>
  <si>
    <t>vince@vince.com.br</t>
  </si>
  <si>
    <t>(19) 3601-1777  ( whatsapp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</si>
</sst>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%"/>
    <numFmt numFmtId="166" formatCode="0.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1"/>
      <name val="Segoe UI"/>
      <family val="2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sz val="8"/>
      <color indexed="52"/>
      <name val="Tahoma"/>
      <family val="2"/>
    </font>
    <font>
      <b/>
      <sz val="16"/>
      <name val="Calibri Light"/>
      <family val="2"/>
      <scheme val="major"/>
    </font>
    <font>
      <sz val="12"/>
      <name val="Arial"/>
      <family val="2"/>
    </font>
    <font>
      <i/>
      <sz val="10"/>
      <name val="Arial"/>
      <family val="2"/>
    </font>
    <font>
      <b/>
      <sz val="9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A18B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rgb="FFFF643F"/>
        <bgColor indexed="64"/>
      </patternFill>
    </fill>
    <fill>
      <patternFill patternType="solid">
        <fgColor rgb="FF8FFF8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0" fillId="0" borderId="1" xfId="0" applyBorder="1"/>
    <xf numFmtId="2" fontId="0" fillId="0" borderId="2" xfId="0" applyNumberFormat="1" applyBorder="1" applyAlignment="1">
      <alignment horizontal="center"/>
    </xf>
    <xf numFmtId="0" fontId="6" fillId="0" borderId="3" xfId="0" applyFont="1" applyBorder="1"/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2" fillId="0" borderId="0" xfId="0" applyFont="1"/>
    <xf numFmtId="0" fontId="2" fillId="0" borderId="7" xfId="0" applyFont="1" applyBorder="1"/>
    <xf numFmtId="0" fontId="6" fillId="0" borderId="14" xfId="0" applyFont="1" applyBorder="1"/>
    <xf numFmtId="2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1" applyAlignment="1" applyProtection="1"/>
    <xf numFmtId="0" fontId="6" fillId="0" borderId="24" xfId="0" applyFont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8" borderId="15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1" fontId="0" fillId="4" borderId="27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22" xfId="0" applyNumberFormat="1" applyFill="1" applyBorder="1" applyAlignment="1">
      <alignment horizontal="center"/>
    </xf>
    <xf numFmtId="1" fontId="0" fillId="4" borderId="16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1" fontId="9" fillId="4" borderId="25" xfId="0" applyNumberFormat="1" applyFont="1" applyFill="1" applyBorder="1" applyAlignment="1">
      <alignment horizontal="center"/>
    </xf>
    <xf numFmtId="1" fontId="9" fillId="4" borderId="2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8" borderId="1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0" fontId="10" fillId="14" borderId="0" xfId="0" applyFont="1" applyFill="1"/>
    <xf numFmtId="2" fontId="10" fillId="14" borderId="0" xfId="0" applyNumberFormat="1" applyFont="1" applyFill="1"/>
    <xf numFmtId="2" fontId="10" fillId="14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0" fillId="14" borderId="0" xfId="0" applyFont="1" applyFill="1" applyAlignment="1">
      <alignment horizontal="center"/>
    </xf>
    <xf numFmtId="165" fontId="10" fillId="0" borderId="0" xfId="2" applyNumberFormat="1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15" borderId="0" xfId="0" applyFill="1"/>
    <xf numFmtId="0" fontId="10" fillId="15" borderId="0" xfId="0" applyFont="1" applyFill="1"/>
    <xf numFmtId="2" fontId="10" fillId="15" borderId="0" xfId="0" applyNumberFormat="1" applyFont="1" applyFill="1"/>
    <xf numFmtId="2" fontId="10" fillId="15" borderId="0" xfId="0" applyNumberFormat="1" applyFont="1" applyFill="1" applyAlignment="1">
      <alignment horizontal="center"/>
    </xf>
    <xf numFmtId="165" fontId="10" fillId="15" borderId="0" xfId="2" applyNumberFormat="1" applyFont="1" applyFill="1" applyAlignment="1">
      <alignment horizontal="center"/>
    </xf>
    <xf numFmtId="165" fontId="10" fillId="15" borderId="0" xfId="2" applyNumberFormat="1" applyFont="1" applyFill="1"/>
    <xf numFmtId="0" fontId="8" fillId="0" borderId="7" xfId="1" applyBorder="1" applyAlignment="1" applyProtection="1"/>
    <xf numFmtId="0" fontId="6" fillId="0" borderId="24" xfId="0" applyFont="1" applyBorder="1" applyAlignment="1">
      <alignment horizontal="center"/>
    </xf>
    <xf numFmtId="165" fontId="0" fillId="4" borderId="0" xfId="2" applyNumberFormat="1" applyFont="1" applyFill="1" applyAlignment="1">
      <alignment horizontal="center"/>
    </xf>
    <xf numFmtId="165" fontId="0" fillId="3" borderId="0" xfId="2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12" fillId="5" borderId="3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2" fillId="13" borderId="25" xfId="0" applyFont="1" applyFill="1" applyBorder="1" applyAlignment="1">
      <alignment horizontal="center" vertical="center" wrapText="1"/>
    </xf>
    <xf numFmtId="165" fontId="0" fillId="5" borderId="14" xfId="2" applyNumberFormat="1" applyFont="1" applyFill="1" applyBorder="1" applyAlignment="1">
      <alignment horizontal="center"/>
    </xf>
    <xf numFmtId="165" fontId="0" fillId="10" borderId="0" xfId="2" applyNumberFormat="1" applyFont="1" applyFill="1" applyAlignment="1">
      <alignment horizontal="center"/>
    </xf>
    <xf numFmtId="165" fontId="0" fillId="11" borderId="0" xfId="2" applyNumberFormat="1" applyFont="1" applyFill="1" applyAlignment="1">
      <alignment horizontal="center"/>
    </xf>
    <xf numFmtId="165" fontId="0" fillId="12" borderId="0" xfId="2" applyNumberFormat="1" applyFont="1" applyFill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165" fontId="10" fillId="14" borderId="24" xfId="2" applyNumberFormat="1" applyFont="1" applyFill="1" applyBorder="1" applyAlignment="1">
      <alignment horizontal="center"/>
    </xf>
    <xf numFmtId="165" fontId="10" fillId="14" borderId="7" xfId="2" applyNumberFormat="1" applyFont="1" applyFill="1" applyBorder="1" applyAlignment="1">
      <alignment horizontal="center"/>
    </xf>
    <xf numFmtId="165" fontId="10" fillId="14" borderId="1" xfId="2" applyNumberFormat="1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5" fontId="0" fillId="5" borderId="14" xfId="2" applyNumberFormat="1" applyFont="1" applyFill="1" applyBorder="1"/>
    <xf numFmtId="165" fontId="0" fillId="4" borderId="0" xfId="2" applyNumberFormat="1" applyFont="1" applyFill="1"/>
    <xf numFmtId="165" fontId="0" fillId="3" borderId="0" xfId="2" applyNumberFormat="1" applyFont="1" applyFill="1"/>
    <xf numFmtId="165" fontId="0" fillId="6" borderId="0" xfId="0" applyNumberFormat="1" applyFill="1"/>
    <xf numFmtId="165" fontId="10" fillId="14" borderId="24" xfId="2" applyNumberFormat="1" applyFont="1" applyFill="1" applyBorder="1"/>
    <xf numFmtId="165" fontId="10" fillId="14" borderId="7" xfId="2" applyNumberFormat="1" applyFont="1" applyFill="1" applyBorder="1"/>
    <xf numFmtId="2" fontId="0" fillId="0" borderId="6" xfId="0" applyNumberFormat="1" applyBorder="1" applyAlignment="1">
      <alignment horizontal="center"/>
    </xf>
    <xf numFmtId="0" fontId="10" fillId="14" borderId="7" xfId="0" applyFont="1" applyFill="1" applyBorder="1" applyAlignment="1">
      <alignment horizontal="center"/>
    </xf>
    <xf numFmtId="2" fontId="10" fillId="14" borderId="7" xfId="0" applyNumberFormat="1" applyFont="1" applyFill="1" applyBorder="1" applyAlignment="1">
      <alignment horizontal="center"/>
    </xf>
    <xf numFmtId="2" fontId="10" fillId="1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10" fillId="14" borderId="24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/>
    </xf>
    <xf numFmtId="2" fontId="10" fillId="14" borderId="14" xfId="0" applyNumberFormat="1" applyFont="1" applyFill="1" applyBorder="1" applyAlignment="1">
      <alignment horizontal="center"/>
    </xf>
    <xf numFmtId="2" fontId="10" fillId="14" borderId="6" xfId="0" applyNumberFormat="1" applyFont="1" applyFill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5" fontId="10" fillId="14" borderId="14" xfId="2" applyNumberFormat="1" applyFont="1" applyFill="1" applyBorder="1" applyAlignment="1">
      <alignment horizontal="center"/>
    </xf>
    <xf numFmtId="165" fontId="10" fillId="14" borderId="0" xfId="2" applyNumberFormat="1" applyFont="1" applyFill="1" applyAlignment="1">
      <alignment horizontal="center"/>
    </xf>
    <xf numFmtId="165" fontId="10" fillId="14" borderId="6" xfId="2" applyNumberFormat="1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 vertical="center" wrapText="1"/>
    </xf>
    <xf numFmtId="0" fontId="12" fillId="13" borderId="26" xfId="0" applyFont="1" applyFill="1" applyBorder="1" applyAlignment="1">
      <alignment horizontal="center" vertical="center" wrapText="1"/>
    </xf>
    <xf numFmtId="165" fontId="0" fillId="6" borderId="0" xfId="2" applyNumberFormat="1" applyFont="1" applyFill="1" applyAlignment="1">
      <alignment horizontal="center"/>
    </xf>
    <xf numFmtId="0" fontId="12" fillId="0" borderId="34" xfId="0" applyFont="1" applyBorder="1" applyAlignment="1">
      <alignment horizontal="center" vertical="center" wrapText="1"/>
    </xf>
    <xf numFmtId="165" fontId="0" fillId="0" borderId="0" xfId="2" applyNumberFormat="1" applyFont="1"/>
    <xf numFmtId="165" fontId="10" fillId="14" borderId="14" xfId="2" applyNumberFormat="1" applyFont="1" applyFill="1" applyBorder="1"/>
    <xf numFmtId="165" fontId="10" fillId="14" borderId="0" xfId="2" applyNumberFormat="1" applyFont="1" applyFill="1"/>
    <xf numFmtId="165" fontId="0" fillId="6" borderId="0" xfId="2" applyNumberFormat="1" applyFont="1" applyFill="1"/>
    <xf numFmtId="0" fontId="0" fillId="0" borderId="0" xfId="0" applyAlignment="1">
      <alignment wrapText="1"/>
    </xf>
    <xf numFmtId="9" fontId="0" fillId="0" borderId="0" xfId="2" applyFont="1"/>
    <xf numFmtId="0" fontId="0" fillId="4" borderId="0" xfId="0" applyFill="1"/>
    <xf numFmtId="0" fontId="0" fillId="8" borderId="4" xfId="0" applyFill="1" applyBorder="1"/>
    <xf numFmtId="49" fontId="9" fillId="8" borderId="7" xfId="0" applyNumberFormat="1" applyFont="1" applyFill="1" applyBorder="1"/>
    <xf numFmtId="49" fontId="1" fillId="8" borderId="0" xfId="0" applyNumberFormat="1" applyFont="1" applyFill="1"/>
    <xf numFmtId="0" fontId="6" fillId="0" borderId="6" xfId="0" applyFont="1" applyBorder="1" applyAlignment="1">
      <alignment horizontal="right"/>
    </xf>
    <xf numFmtId="0" fontId="16" fillId="0" borderId="4" xfId="0" applyFont="1" applyBorder="1"/>
    <xf numFmtId="0" fontId="1" fillId="0" borderId="0" xfId="0" applyFont="1" applyAlignment="1">
      <alignment wrapText="1"/>
    </xf>
    <xf numFmtId="9" fontId="1" fillId="0" borderId="0" xfId="2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/>
    <xf numFmtId="0" fontId="6" fillId="17" borderId="2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/>
    </xf>
    <xf numFmtId="0" fontId="17" fillId="16" borderId="2" xfId="0" applyFont="1" applyFill="1" applyBorder="1"/>
    <xf numFmtId="0" fontId="0" fillId="16" borderId="2" xfId="0" applyFill="1" applyBorder="1" applyAlignment="1">
      <alignment horizontal="center"/>
    </xf>
    <xf numFmtId="0" fontId="1" fillId="16" borderId="2" xfId="0" applyFont="1" applyFill="1" applyBorder="1"/>
    <xf numFmtId="0" fontId="0" fillId="16" borderId="2" xfId="0" applyFill="1" applyBorder="1"/>
    <xf numFmtId="166" fontId="0" fillId="0" borderId="0" xfId="0" applyNumberFormat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1" fontId="0" fillId="2" borderId="38" xfId="0" applyNumberFormat="1" applyFill="1" applyBorder="1" applyAlignment="1">
      <alignment horizontal="center"/>
    </xf>
    <xf numFmtId="165" fontId="0" fillId="0" borderId="0" xfId="0" applyNumberFormat="1"/>
    <xf numFmtId="10" fontId="0" fillId="5" borderId="14" xfId="2" applyNumberFormat="1" applyFont="1" applyFill="1" applyBorder="1" applyAlignment="1">
      <alignment horizontal="center"/>
    </xf>
    <xf numFmtId="10" fontId="0" fillId="4" borderId="0" xfId="2" applyNumberFormat="1" applyFont="1" applyFill="1" applyAlignment="1">
      <alignment horizontal="center"/>
    </xf>
    <xf numFmtId="10" fontId="0" fillId="3" borderId="0" xfId="2" applyNumberFormat="1" applyFont="1" applyFill="1" applyAlignment="1">
      <alignment horizontal="center"/>
    </xf>
    <xf numFmtId="10" fontId="0" fillId="6" borderId="0" xfId="0" applyNumberFormat="1" applyFill="1" applyAlignment="1">
      <alignment horizontal="center"/>
    </xf>
    <xf numFmtId="10" fontId="0" fillId="10" borderId="0" xfId="2" applyNumberFormat="1" applyFont="1" applyFill="1" applyAlignment="1">
      <alignment horizontal="center"/>
    </xf>
    <xf numFmtId="10" fontId="0" fillId="11" borderId="0" xfId="2" applyNumberFormat="1" applyFont="1" applyFill="1" applyAlignment="1">
      <alignment horizontal="center"/>
    </xf>
    <xf numFmtId="10" fontId="0" fillId="12" borderId="0" xfId="2" applyNumberFormat="1" applyFont="1" applyFill="1" applyAlignment="1">
      <alignment horizontal="center"/>
    </xf>
    <xf numFmtId="10" fontId="0" fillId="0" borderId="6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5" borderId="14" xfId="2" applyNumberFormat="1" applyFont="1" applyFill="1" applyBorder="1"/>
    <xf numFmtId="10" fontId="0" fillId="4" borderId="0" xfId="2" applyNumberFormat="1" applyFont="1" applyFill="1"/>
    <xf numFmtId="10" fontId="0" fillId="3" borderId="0" xfId="2" applyNumberFormat="1" applyFont="1" applyFill="1"/>
    <xf numFmtId="10" fontId="0" fillId="6" borderId="0" xfId="0" applyNumberFormat="1" applyFill="1"/>
    <xf numFmtId="10" fontId="10" fillId="14" borderId="24" xfId="2" applyNumberFormat="1" applyFont="1" applyFill="1" applyBorder="1" applyAlignment="1">
      <alignment horizontal="center"/>
    </xf>
    <xf numFmtId="10" fontId="10" fillId="14" borderId="7" xfId="2" applyNumberFormat="1" applyFont="1" applyFill="1" applyBorder="1" applyAlignment="1">
      <alignment horizontal="center"/>
    </xf>
    <xf numFmtId="10" fontId="10" fillId="14" borderId="1" xfId="2" applyNumberFormat="1" applyFont="1" applyFill="1" applyBorder="1" applyAlignment="1">
      <alignment horizontal="center"/>
    </xf>
    <xf numFmtId="10" fontId="10" fillId="0" borderId="0" xfId="2" applyNumberFormat="1" applyFont="1" applyAlignment="1">
      <alignment horizontal="center"/>
    </xf>
    <xf numFmtId="10" fontId="10" fillId="14" borderId="24" xfId="2" applyNumberFormat="1" applyFont="1" applyFill="1" applyBorder="1"/>
    <xf numFmtId="10" fontId="10" fillId="14" borderId="7" xfId="2" applyNumberFormat="1" applyFont="1" applyFill="1" applyBorder="1"/>
    <xf numFmtId="0" fontId="15" fillId="0" borderId="31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Hiperlink" xfId="1" builtinId="8"/>
    <cellStyle name="Normal" xfId="0" builtinId="0"/>
    <cellStyle name="Porcentagem" xfId="2" builtinId="5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rgb="FFFF643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rgb="FFFF82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rgb="FFFFA18B"/>
        </patternFill>
      </fill>
      <alignment horizontal="center" vertical="bottom" textRotation="0" wrapText="0" indent="0" justifyLastLine="0" shrinkToFit="0" readingOrder="0"/>
    </dxf>
    <dxf>
      <numFmt numFmtId="14" formatCode="0.00%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4" tint="0.79998168889431442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rgb="FFFF643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rgb="FFFF82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rgb="FFFFA18B"/>
        </patternFill>
      </fill>
      <alignment horizontal="center" vertical="bottom" textRotation="0" wrapText="0" indent="0" justifyLastLine="0" shrinkToFit="0" readingOrder="0"/>
    </dxf>
    <dxf>
      <numFmt numFmtId="14" formatCode="0.00%"/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F400]h:mm:ss\ AM/PM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F400]h:mm:ss\ AM/PM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theme="7"/>
        </patternFill>
      </fill>
    </dxf>
    <dxf>
      <fill>
        <patternFill>
          <bgColor indexed="1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643F"/>
      <color rgb="FFFF8265"/>
      <color rgb="FFFFA18B"/>
      <color rgb="FF8FFF8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OEE Geral x Equipe</a:t>
            </a:r>
          </a:p>
        </c:rich>
      </c:tx>
      <c:layout>
        <c:manualLayout>
          <c:xMode val="edge"/>
          <c:yMode val="edge"/>
          <c:x val="0.2655193798449611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Apontamentos!$AL$104</c:f>
              <c:strCache>
                <c:ptCount val="1"/>
                <c:pt idx="0">
                  <c:v>D%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Apontamentos!$AL$105:$AL$109</c:f>
              <c:numCache>
                <c:formatCode>0.0%</c:formatCode>
                <c:ptCount val="5"/>
                <c:pt idx="0">
                  <c:v>0.5534988713318284</c:v>
                </c:pt>
                <c:pt idx="1">
                  <c:v>0.4643181818181818</c:v>
                </c:pt>
                <c:pt idx="2">
                  <c:v>0.57595284872298624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6-4968-9577-B8EE03E7B0CC}"/>
            </c:ext>
          </c:extLst>
        </c:ser>
        <c:ser>
          <c:idx val="1"/>
          <c:order val="1"/>
          <c:tx>
            <c:strRef>
              <c:f>Apontamentos!$AM$104</c:f>
              <c:strCache>
                <c:ptCount val="1"/>
                <c:pt idx="0">
                  <c:v>P%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Apontamentos!$AM$105:$AM$109</c:f>
              <c:numCache>
                <c:formatCode>0.0%</c:formatCode>
                <c:ptCount val="5"/>
                <c:pt idx="0">
                  <c:v>0.52730197571143733</c:v>
                </c:pt>
                <c:pt idx="1">
                  <c:v>0.52832164028933482</c:v>
                </c:pt>
                <c:pt idx="2">
                  <c:v>0.51876108609632954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6-4968-9577-B8EE03E7B0CC}"/>
            </c:ext>
          </c:extLst>
        </c:ser>
        <c:ser>
          <c:idx val="2"/>
          <c:order val="2"/>
          <c:tx>
            <c:strRef>
              <c:f>Apontamentos!$AN$104</c:f>
              <c:strCache>
                <c:ptCount val="1"/>
                <c:pt idx="0">
                  <c:v>Q%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Apontamentos!$AN$105:$AN$109</c:f>
              <c:numCache>
                <c:formatCode>0.0%</c:formatCode>
                <c:ptCount val="5"/>
                <c:pt idx="0">
                  <c:v>0.97999828127014132</c:v>
                </c:pt>
                <c:pt idx="1">
                  <c:v>0.96595208070617911</c:v>
                </c:pt>
                <c:pt idx="2">
                  <c:v>0.97135279677362796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6-4968-9577-B8EE03E7B0CC}"/>
            </c:ext>
          </c:extLst>
        </c:ser>
        <c:ser>
          <c:idx val="3"/>
          <c:order val="3"/>
          <c:tx>
            <c:strRef>
              <c:f>Apontamentos!$AO$104</c:f>
              <c:strCache>
                <c:ptCount val="1"/>
                <c:pt idx="0">
                  <c:v>OEE%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Apontamentos!$AO$105:$AO$109</c:f>
              <c:numCache>
                <c:formatCode>0.0%</c:formatCode>
                <c:ptCount val="5"/>
                <c:pt idx="0">
                  <c:v>0.28602332580887879</c:v>
                </c:pt>
                <c:pt idx="1">
                  <c:v>0.2369570707070707</c:v>
                </c:pt>
                <c:pt idx="2">
                  <c:v>0.29022265880812043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B6-4968-9577-B8EE03E7B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76875151"/>
        <c:axId val="1761689551"/>
      </c:barChart>
      <c:catAx>
        <c:axId val="1776875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61689551"/>
        <c:crosses val="autoZero"/>
        <c:auto val="1"/>
        <c:lblAlgn val="ctr"/>
        <c:lblOffset val="100"/>
        <c:noMultiLvlLbl val="0"/>
      </c:catAx>
      <c:valAx>
        <c:axId val="17616895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6875151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OEE Geral x Turno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Apontamentos!$AL$111</c:f>
              <c:strCache>
                <c:ptCount val="1"/>
                <c:pt idx="0">
                  <c:v>D%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Apontamentos!$AL$112:$AL$114</c:f>
              <c:numCache>
                <c:formatCode>0.0%</c:formatCode>
                <c:ptCount val="3"/>
                <c:pt idx="0">
                  <c:v>0.4643181818181818</c:v>
                </c:pt>
                <c:pt idx="1">
                  <c:v>0.57595284872298624</c:v>
                </c:pt>
                <c:pt idx="2">
                  <c:v>0.5534988713318284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6-42FB-A024-2E529B28CE8E}"/>
            </c:ext>
          </c:extLst>
        </c:ser>
        <c:ser>
          <c:idx val="1"/>
          <c:order val="1"/>
          <c:tx>
            <c:strRef>
              <c:f>Apontamentos!$AM$111</c:f>
              <c:strCache>
                <c:ptCount val="1"/>
                <c:pt idx="0">
                  <c:v>P%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Apontamentos!$AM$112:$AM$114</c:f>
              <c:numCache>
                <c:formatCode>0.0%</c:formatCode>
                <c:ptCount val="3"/>
                <c:pt idx="0">
                  <c:v>0.52832164028933482</c:v>
                </c:pt>
                <c:pt idx="1">
                  <c:v>0.51876108609632954</c:v>
                </c:pt>
                <c:pt idx="2">
                  <c:v>0.52730197571143733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6-42FB-A024-2E529B28CE8E}"/>
            </c:ext>
          </c:extLst>
        </c:ser>
        <c:ser>
          <c:idx val="2"/>
          <c:order val="2"/>
          <c:tx>
            <c:strRef>
              <c:f>Apontamentos!$AN$111</c:f>
              <c:strCache>
                <c:ptCount val="1"/>
                <c:pt idx="0">
                  <c:v>Q%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Apontamentos!$AN$112:$AN$114</c:f>
              <c:numCache>
                <c:formatCode>0.0%</c:formatCode>
                <c:ptCount val="3"/>
                <c:pt idx="0">
                  <c:v>0.96595208070617911</c:v>
                </c:pt>
                <c:pt idx="1">
                  <c:v>0.97135279677362796</c:v>
                </c:pt>
                <c:pt idx="2">
                  <c:v>0.97999828127014132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C6-42FB-A024-2E529B28CE8E}"/>
            </c:ext>
          </c:extLst>
        </c:ser>
        <c:ser>
          <c:idx val="3"/>
          <c:order val="3"/>
          <c:tx>
            <c:strRef>
              <c:f>Apontamentos!$AO$111</c:f>
              <c:strCache>
                <c:ptCount val="1"/>
                <c:pt idx="0">
                  <c:v>OEE%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Apontamentos!$AO$112:$AO$114</c:f>
              <c:numCache>
                <c:formatCode>0.0%</c:formatCode>
                <c:ptCount val="3"/>
                <c:pt idx="0">
                  <c:v>0.2369570707070707</c:v>
                </c:pt>
                <c:pt idx="1">
                  <c:v>0.29022265880812043</c:v>
                </c:pt>
                <c:pt idx="2">
                  <c:v>0.28602332580887879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C6-42FB-A024-2E529B28C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74633039"/>
        <c:axId val="1788599503"/>
      </c:barChart>
      <c:catAx>
        <c:axId val="177463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88599503"/>
        <c:crosses val="autoZero"/>
        <c:auto val="1"/>
        <c:lblAlgn val="ctr"/>
        <c:lblOffset val="100"/>
        <c:noMultiLvlLbl val="0"/>
      </c:catAx>
      <c:valAx>
        <c:axId val="17885995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4633039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OEE</a:t>
            </a:r>
            <a:r>
              <a:rPr lang="pt-BR" baseline="0"/>
              <a:t> x Dia da Semana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Apontamentos!$AL$116</c:f>
              <c:strCache>
                <c:ptCount val="1"/>
                <c:pt idx="0">
                  <c:v>D%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Apontamentos!$AL$117:$AL$123</c:f>
              <c:numCache>
                <c:formatCode>0.0%</c:formatCode>
                <c:ptCount val="7"/>
                <c:pt idx="0">
                  <c:v>0.44460784313725488</c:v>
                </c:pt>
                <c:pt idx="1">
                  <c:v>0.67030651340996172</c:v>
                </c:pt>
                <c:pt idx="2">
                  <c:v>0.52762836185819073</c:v>
                </c:pt>
                <c:pt idx="3">
                  <c:v>0.49656203288490286</c:v>
                </c:pt>
                <c:pt idx="4">
                  <c:v>0.44365781710914454</c:v>
                </c:pt>
                <c:pt idx="5">
                  <c:v>0.48674463937621831</c:v>
                </c:pt>
                <c:pt idx="6">
                  <c:v>0.66351351351351351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1DE-831C-742CEA741E5D}"/>
            </c:ext>
          </c:extLst>
        </c:ser>
        <c:ser>
          <c:idx val="2"/>
          <c:order val="2"/>
          <c:tx>
            <c:strRef>
              <c:f>Apontamentos!$AM$116</c:f>
              <c:strCache>
                <c:ptCount val="1"/>
                <c:pt idx="0">
                  <c:v>P%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Apontamentos!$AM$117:$AM$123</c:f>
              <c:numCache>
                <c:formatCode>0.0%</c:formatCode>
                <c:ptCount val="7"/>
                <c:pt idx="0">
                  <c:v>0.52053472987872107</c:v>
                </c:pt>
                <c:pt idx="1">
                  <c:v>0.48601981518529103</c:v>
                </c:pt>
                <c:pt idx="2">
                  <c:v>0.49114406343322009</c:v>
                </c:pt>
                <c:pt idx="3">
                  <c:v>0.58019767208508932</c:v>
                </c:pt>
                <c:pt idx="4">
                  <c:v>0.52454565602836878</c:v>
                </c:pt>
                <c:pt idx="5">
                  <c:v>0.55102790014684289</c:v>
                </c:pt>
                <c:pt idx="6">
                  <c:v>0.52460964019008827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1DE-831C-742CEA741E5D}"/>
            </c:ext>
          </c:extLst>
        </c:ser>
        <c:ser>
          <c:idx val="3"/>
          <c:order val="3"/>
          <c:tx>
            <c:strRef>
              <c:f>Apontamentos!$AN$116</c:f>
              <c:strCache>
                <c:ptCount val="1"/>
                <c:pt idx="0">
                  <c:v>Q%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Apontamentos!$AN$117:$AN$123</c:f>
              <c:numCache>
                <c:formatCode>0.0%</c:formatCode>
                <c:ptCount val="7"/>
                <c:pt idx="0">
                  <c:v>0.96716971141117292</c:v>
                </c:pt>
                <c:pt idx="1">
                  <c:v>0.98142794139265943</c:v>
                </c:pt>
                <c:pt idx="2">
                  <c:v>0.96440926721878606</c:v>
                </c:pt>
                <c:pt idx="3">
                  <c:v>0.97345324052055859</c:v>
                </c:pt>
                <c:pt idx="4">
                  <c:v>0.97047639167634947</c:v>
                </c:pt>
                <c:pt idx="5">
                  <c:v>0.97734843437708185</c:v>
                </c:pt>
                <c:pt idx="6">
                  <c:v>0.97300919720848544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1DE-831C-742CEA741E5D}"/>
            </c:ext>
          </c:extLst>
        </c:ser>
        <c:ser>
          <c:idx val="4"/>
          <c:order val="4"/>
          <c:tx>
            <c:strRef>
              <c:f>Apontamentos!$AO$116</c:f>
              <c:strCache>
                <c:ptCount val="1"/>
                <c:pt idx="0">
                  <c:v>OEE%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Apontamentos!$AO$117:$AO$123</c:f>
              <c:numCache>
                <c:formatCode>0.0%</c:formatCode>
                <c:ptCount val="7"/>
                <c:pt idx="0">
                  <c:v>0.22383578431372547</c:v>
                </c:pt>
                <c:pt idx="1">
                  <c:v>0.31973180076628355</c:v>
                </c:pt>
                <c:pt idx="2">
                  <c:v>0.249918500407498</c:v>
                </c:pt>
                <c:pt idx="3">
                  <c:v>0.28045590433482814</c:v>
                </c:pt>
                <c:pt idx="4">
                  <c:v>0.22584808259587022</c:v>
                </c:pt>
                <c:pt idx="5">
                  <c:v>0.26213450292397661</c:v>
                </c:pt>
                <c:pt idx="6">
                  <c:v>0.33869047619047621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1DE-831C-742CEA741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43089071"/>
        <c:axId val="210298611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Apontamentos!$J$116</c15:sqref>
                        </c15:formulaRef>
                      </c:ext>
                    </c:extLst>
                    <c:strCache>
                      <c:ptCount val="1"/>
                      <c:pt idx="0">
                        <c:v>Dia
da
Semana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Apontamentos!$J$117:$J$123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9A-41DE-831C-742CEA741E5D}"/>
                  </c:ext>
                </c:extLst>
              </c15:ser>
            </c15:filteredBarSeries>
          </c:ext>
        </c:extLst>
      </c:barChart>
      <c:catAx>
        <c:axId val="1743089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02986111"/>
        <c:crosses val="autoZero"/>
        <c:auto val="1"/>
        <c:lblAlgn val="ctr"/>
        <c:lblOffset val="100"/>
        <c:noMultiLvlLbl val="0"/>
      </c:catAx>
      <c:valAx>
        <c:axId val="210298611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3089071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OEE x Item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Apontamentos!$AL$125</c:f>
              <c:strCache>
                <c:ptCount val="1"/>
                <c:pt idx="0">
                  <c:v>D%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Apontamentos!$AL$126:$AL$143</c:f>
              <c:numCache>
                <c:formatCode>0.0%</c:formatCode>
                <c:ptCount val="18"/>
                <c:pt idx="0">
                  <c:v>0.49664429530201343</c:v>
                </c:pt>
                <c:pt idx="1">
                  <c:v>0.60727969348659006</c:v>
                </c:pt>
                <c:pt idx="2">
                  <c:v>0.43962962962962965</c:v>
                </c:pt>
                <c:pt idx="3">
                  <c:v>0.58784067085953884</c:v>
                </c:pt>
                <c:pt idx="4">
                  <c:v>0.55703422053231944</c:v>
                </c:pt>
                <c:pt idx="5">
                  <c:v>0.43260869565217391</c:v>
                </c:pt>
                <c:pt idx="6">
                  <c:v>0.70658914728682165</c:v>
                </c:pt>
                <c:pt idx="7">
                  <c:v>0.52475247524752477</c:v>
                </c:pt>
                <c:pt idx="8">
                  <c:v>0.50765765765765769</c:v>
                </c:pt>
                <c:pt idx="9">
                  <c:v>0.44102564102564101</c:v>
                </c:pt>
                <c:pt idx="10">
                  <c:v>0.71627906976744182</c:v>
                </c:pt>
                <c:pt idx="11">
                  <c:v>0.47661141804788215</c:v>
                </c:pt>
                <c:pt idx="12">
                  <c:v>0.63026819923371646</c:v>
                </c:pt>
                <c:pt idx="13">
                  <c:v>0.38659420289855073</c:v>
                </c:pt>
                <c:pt idx="14">
                  <c:v>0.53111111111111109</c:v>
                </c:pt>
                <c:pt idx="15">
                  <c:v>0.56818181818181823</c:v>
                </c:pt>
                <c:pt idx="16">
                  <c:v>0.54166666666666663</c:v>
                </c:pt>
                <c:pt idx="17">
                  <c:v>0.45333333333333331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B-4BD4-99F5-EBA8A6499970}"/>
            </c:ext>
          </c:extLst>
        </c:ser>
        <c:ser>
          <c:idx val="2"/>
          <c:order val="2"/>
          <c:tx>
            <c:strRef>
              <c:f>Apontamentos!$AM$125</c:f>
              <c:strCache>
                <c:ptCount val="1"/>
                <c:pt idx="0">
                  <c:v>P%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Apontamentos!$AM$126:$AM$143</c:f>
              <c:numCache>
                <c:formatCode>0.0%</c:formatCode>
                <c:ptCount val="18"/>
                <c:pt idx="0">
                  <c:v>0.37462462462462454</c:v>
                </c:pt>
                <c:pt idx="1">
                  <c:v>0.5793375394321767</c:v>
                </c:pt>
                <c:pt idx="2">
                  <c:v>0.7228306655433866</c:v>
                </c:pt>
                <c:pt idx="3">
                  <c:v>0.40525439847836431</c:v>
                </c:pt>
                <c:pt idx="4">
                  <c:v>0.54163822525597272</c:v>
                </c:pt>
                <c:pt idx="5">
                  <c:v>0.7258514796203237</c:v>
                </c:pt>
                <c:pt idx="6">
                  <c:v>0.35399524593161458</c:v>
                </c:pt>
                <c:pt idx="7">
                  <c:v>0.52845911949685531</c:v>
                </c:pt>
                <c:pt idx="8">
                  <c:v>0.73380656610470274</c:v>
                </c:pt>
                <c:pt idx="9">
                  <c:v>0.33277962347729789</c:v>
                </c:pt>
                <c:pt idx="10">
                  <c:v>0.57765151515151514</c:v>
                </c:pt>
                <c:pt idx="11">
                  <c:v>0.72591447707367329</c:v>
                </c:pt>
                <c:pt idx="12">
                  <c:v>0.35390070921985811</c:v>
                </c:pt>
                <c:pt idx="13">
                  <c:v>0.53725398313027184</c:v>
                </c:pt>
                <c:pt idx="14">
                  <c:v>0.71129707112970708</c:v>
                </c:pt>
                <c:pt idx="15">
                  <c:v>0.35466666666666669</c:v>
                </c:pt>
                <c:pt idx="16">
                  <c:v>0.53391608391608392</c:v>
                </c:pt>
                <c:pt idx="17">
                  <c:v>0.70642701525054452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B-4BD4-99F5-EBA8A6499970}"/>
            </c:ext>
          </c:extLst>
        </c:ser>
        <c:ser>
          <c:idx val="3"/>
          <c:order val="3"/>
          <c:tx>
            <c:strRef>
              <c:f>Apontamentos!$AN$125</c:f>
              <c:strCache>
                <c:ptCount val="1"/>
                <c:pt idx="0">
                  <c:v>Q%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Apontamentos!$AN$126:$AN$143</c:f>
              <c:numCache>
                <c:formatCode>0.0%</c:formatCode>
                <c:ptCount val="18"/>
                <c:pt idx="0">
                  <c:v>0.98356713426853715</c:v>
                </c:pt>
                <c:pt idx="1">
                  <c:v>0.97522461203375987</c:v>
                </c:pt>
                <c:pt idx="2">
                  <c:v>0.97125097125097126</c:v>
                </c:pt>
                <c:pt idx="3">
                  <c:v>0.97242593135816957</c:v>
                </c:pt>
                <c:pt idx="4">
                  <c:v>0.96408317580340264</c:v>
                </c:pt>
                <c:pt idx="5">
                  <c:v>0.98461538461538456</c:v>
                </c:pt>
                <c:pt idx="6">
                  <c:v>0.97856404958677679</c:v>
                </c:pt>
                <c:pt idx="7">
                  <c:v>0.9595358524248736</c:v>
                </c:pt>
                <c:pt idx="8">
                  <c:v>0.96815800080612657</c:v>
                </c:pt>
                <c:pt idx="9">
                  <c:v>0.96880199667221301</c:v>
                </c:pt>
                <c:pt idx="10">
                  <c:v>0.98829039812646369</c:v>
                </c:pt>
                <c:pt idx="11">
                  <c:v>0.97835344215755848</c:v>
                </c:pt>
                <c:pt idx="12">
                  <c:v>0.97967363298024612</c:v>
                </c:pt>
                <c:pt idx="13">
                  <c:v>0.96031399912778015</c:v>
                </c:pt>
                <c:pt idx="14">
                  <c:v>0.98039215686274506</c:v>
                </c:pt>
                <c:pt idx="15">
                  <c:v>0.96177944862155396</c:v>
                </c:pt>
                <c:pt idx="16">
                  <c:v>0.96594629993451209</c:v>
                </c:pt>
                <c:pt idx="17">
                  <c:v>0.97532767925983033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B-4BD4-99F5-EBA8A6499970}"/>
            </c:ext>
          </c:extLst>
        </c:ser>
        <c:ser>
          <c:idx val="4"/>
          <c:order val="4"/>
          <c:tx>
            <c:strRef>
              <c:f>Apontamentos!$AO$125</c:f>
              <c:strCache>
                <c:ptCount val="1"/>
                <c:pt idx="0">
                  <c:v>OEE%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Apontamentos!$AO$126:$AO$143</c:f>
              <c:numCache>
                <c:formatCode>0.0%</c:formatCode>
                <c:ptCount val="18"/>
                <c:pt idx="0">
                  <c:v>0.18299776286353464</c:v>
                </c:pt>
                <c:pt idx="1">
                  <c:v>0.34310344827586209</c:v>
                </c:pt>
                <c:pt idx="2">
                  <c:v>0.30864197530864196</c:v>
                </c:pt>
                <c:pt idx="3">
                  <c:v>0.23165618448637323</c:v>
                </c:pt>
                <c:pt idx="4">
                  <c:v>0.29087452471482894</c:v>
                </c:pt>
                <c:pt idx="5">
                  <c:v>0.30917874396135259</c:v>
                </c:pt>
                <c:pt idx="6">
                  <c:v>0.24476744186046512</c:v>
                </c:pt>
                <c:pt idx="7">
                  <c:v>0.2660891089108911</c:v>
                </c:pt>
                <c:pt idx="8">
                  <c:v>0.36066066066066071</c:v>
                </c:pt>
                <c:pt idx="9">
                  <c:v>0.14218559218559221</c:v>
                </c:pt>
                <c:pt idx="10">
                  <c:v>0.40891472868217049</c:v>
                </c:pt>
                <c:pt idx="11">
                  <c:v>0.33848987108655615</c:v>
                </c:pt>
                <c:pt idx="12">
                  <c:v>0.21851851851851847</c:v>
                </c:pt>
                <c:pt idx="13">
                  <c:v>0.19945652173913045</c:v>
                </c:pt>
                <c:pt idx="14">
                  <c:v>0.37037037037037035</c:v>
                </c:pt>
                <c:pt idx="15">
                  <c:v>0.19381313131313135</c:v>
                </c:pt>
                <c:pt idx="16">
                  <c:v>0.27935606060606061</c:v>
                </c:pt>
                <c:pt idx="17">
                  <c:v>0.31234567901234556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B-4BD4-99F5-EBA8A6499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0017791"/>
        <c:axId val="426069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Apontamentos!$J$125</c15:sqref>
                        </c15:formulaRef>
                      </c:ext>
                    </c:extLst>
                    <c:strCache>
                      <c:ptCount val="1"/>
                      <c:pt idx="0">
                        <c:v>Item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Apontamentos!$J$126:$J$143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1001</c:v>
                      </c:pt>
                      <c:pt idx="1">
                        <c:v>1002</c:v>
                      </c:pt>
                      <c:pt idx="2">
                        <c:v>1003</c:v>
                      </c:pt>
                      <c:pt idx="3">
                        <c:v>1004</c:v>
                      </c:pt>
                      <c:pt idx="4">
                        <c:v>1005</c:v>
                      </c:pt>
                      <c:pt idx="5">
                        <c:v>1006</c:v>
                      </c:pt>
                      <c:pt idx="6">
                        <c:v>1007</c:v>
                      </c:pt>
                      <c:pt idx="7">
                        <c:v>1008</c:v>
                      </c:pt>
                      <c:pt idx="8">
                        <c:v>1009</c:v>
                      </c:pt>
                      <c:pt idx="9">
                        <c:v>1010</c:v>
                      </c:pt>
                      <c:pt idx="10">
                        <c:v>1011</c:v>
                      </c:pt>
                      <c:pt idx="11">
                        <c:v>1012</c:v>
                      </c:pt>
                      <c:pt idx="12">
                        <c:v>1013</c:v>
                      </c:pt>
                      <c:pt idx="13">
                        <c:v>1014</c:v>
                      </c:pt>
                      <c:pt idx="14">
                        <c:v>1015</c:v>
                      </c:pt>
                      <c:pt idx="15">
                        <c:v>1016</c:v>
                      </c:pt>
                      <c:pt idx="16">
                        <c:v>1017</c:v>
                      </c:pt>
                      <c:pt idx="17">
                        <c:v>1018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F5B-4BD4-99F5-EBA8A6499970}"/>
                  </c:ext>
                </c:extLst>
              </c15:ser>
            </c15:filteredBarSeries>
          </c:ext>
        </c:extLst>
      </c:barChart>
      <c:catAx>
        <c:axId val="1300177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606975"/>
        <c:crosses val="autoZero"/>
        <c:auto val="1"/>
        <c:lblAlgn val="ctr"/>
        <c:lblOffset val="100"/>
        <c:noMultiLvlLbl val="0"/>
      </c:catAx>
      <c:valAx>
        <c:axId val="4260697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017791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OEE</a:t>
            </a:r>
            <a:r>
              <a:rPr lang="pt-BR" baseline="0"/>
              <a:t> do Mês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Apontamentos!$AL$104:$AO$104</c:f>
              <c:strCache>
                <c:ptCount val="4"/>
                <c:pt idx="0">
                  <c:v>D%</c:v>
                </c:pt>
                <c:pt idx="1">
                  <c:v>P%</c:v>
                </c:pt>
                <c:pt idx="2">
                  <c:v>Q%</c:v>
                </c:pt>
                <c:pt idx="3">
                  <c:v>OEE%</c:v>
                </c:pt>
              </c:strCache>
            </c:strRef>
          </c:cat>
          <c:val>
            <c:numRef>
              <c:f>Apontamentos!$AL$102:$AO$102</c:f>
              <c:numCache>
                <c:formatCode>0.00%</c:formatCode>
                <c:ptCount val="4"/>
                <c:pt idx="0">
                  <c:v>0.53076628841004714</c:v>
                </c:pt>
                <c:pt idx="1">
                  <c:v>0.52459482399666901</c:v>
                </c:pt>
                <c:pt idx="2">
                  <c:v>0.97282239538415749</c:v>
                </c:pt>
                <c:pt idx="3">
                  <c:v>0.27086999022482894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9-4657-BBD9-888FB670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67306015"/>
        <c:axId val="1473466559"/>
      </c:barChart>
      <c:catAx>
        <c:axId val="146730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3466559"/>
        <c:crosses val="autoZero"/>
        <c:auto val="1"/>
        <c:lblAlgn val="ctr"/>
        <c:lblOffset val="100"/>
        <c:noMultiLvlLbl val="0"/>
      </c:catAx>
      <c:valAx>
        <c:axId val="14734665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73060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Perdas de Capacidade x Equipe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Apontamentos!$AY$104</c:f>
              <c:strCache>
                <c:ptCount val="1"/>
                <c:pt idx="0">
                  <c:v>Paradas Não Programadas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Apontamentos!$AY$105:$AY$109</c:f>
              <c:numCache>
                <c:formatCode>0.0%</c:formatCode>
                <c:ptCount val="5"/>
                <c:pt idx="0">
                  <c:v>0.44668350168350168</c:v>
                </c:pt>
                <c:pt idx="1">
                  <c:v>0.530694947404725</c:v>
                </c:pt>
                <c:pt idx="2">
                  <c:v>0.39598017124831003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3-437A-AC27-ED2CC245CCEB}"/>
            </c:ext>
          </c:extLst>
        </c:ser>
        <c:ser>
          <c:idx val="1"/>
          <c:order val="1"/>
          <c:tx>
            <c:strRef>
              <c:f>Apontamentos!$AZ$104</c:f>
              <c:strCache>
                <c:ptCount val="1"/>
                <c:pt idx="0">
                  <c:v>Velocidade Reduzida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Apontamentos!$AZ$105:$AZ$109</c:f>
              <c:numCache>
                <c:formatCode>0.0%</c:formatCode>
                <c:ptCount val="5"/>
                <c:pt idx="0">
                  <c:v>0.28412457912457911</c:v>
                </c:pt>
                <c:pt idx="1">
                  <c:v>0.23643731677875496</c:v>
                </c:pt>
                <c:pt idx="2">
                  <c:v>0.31671924290220821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3-437A-AC27-ED2CC245CCEB}"/>
            </c:ext>
          </c:extLst>
        </c:ser>
        <c:ser>
          <c:idx val="2"/>
          <c:order val="2"/>
          <c:tx>
            <c:strRef>
              <c:f>Apontamentos!$BA$104</c:f>
              <c:strCache>
                <c:ptCount val="1"/>
                <c:pt idx="0">
                  <c:v>Não Aprovados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Apontamentos!$J$105:$J$109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Apontamentos!$BA$105:$BA$109</c:f>
              <c:numCache>
                <c:formatCode>0.0%</c:formatCode>
                <c:ptCount val="5"/>
                <c:pt idx="0">
                  <c:v>5.5050505050505049E-3</c:v>
                </c:pt>
                <c:pt idx="1">
                  <c:v>7.8806690808760124E-3</c:v>
                </c:pt>
                <c:pt idx="2">
                  <c:v>8.0396575033799007E-3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3-437A-AC27-ED2CC245C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93054176"/>
        <c:axId val="1310815472"/>
      </c:barChart>
      <c:catAx>
        <c:axId val="129305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0815472"/>
        <c:crosses val="autoZero"/>
        <c:auto val="1"/>
        <c:lblAlgn val="ctr"/>
        <c:lblOffset val="100"/>
        <c:noMultiLvlLbl val="0"/>
      </c:catAx>
      <c:valAx>
        <c:axId val="13108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305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Perdas</a:t>
            </a:r>
            <a:r>
              <a:rPr lang="pt-BR" baseline="0"/>
              <a:t> de Capacidade x Turno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Apontamentos!$AP$111</c:f>
              <c:strCache>
                <c:ptCount val="1"/>
                <c:pt idx="0">
                  <c:v>Paradas Não Programadas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Apontamentos!$AP$112:$AP$114</c:f>
              <c:numCache>
                <c:formatCode>0.0%</c:formatCode>
                <c:ptCount val="3"/>
                <c:pt idx="0">
                  <c:v>0.53568181818181815</c:v>
                </c:pt>
                <c:pt idx="1">
                  <c:v>0.42404715127701376</c:v>
                </c:pt>
                <c:pt idx="2">
                  <c:v>0.44650112866817154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1-49BC-9F82-D7DE83A3E3FE}"/>
            </c:ext>
          </c:extLst>
        </c:ser>
        <c:ser>
          <c:idx val="1"/>
          <c:order val="1"/>
          <c:tx>
            <c:strRef>
              <c:f>Apontamentos!$AQ$111</c:f>
              <c:strCache>
                <c:ptCount val="1"/>
                <c:pt idx="0">
                  <c:v>Velocidade Reduzida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Apontamentos!$AQ$112:$AQ$114</c:f>
              <c:numCache>
                <c:formatCode>0.0%</c:formatCode>
                <c:ptCount val="3"/>
                <c:pt idx="0">
                  <c:v>0.21900883838383844</c:v>
                </c:pt>
                <c:pt idx="1">
                  <c:v>0.27717092337917487</c:v>
                </c:pt>
                <c:pt idx="2">
                  <c:v>0.2616378229245046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1-49BC-9F82-D7DE83A3E3FE}"/>
            </c:ext>
          </c:extLst>
        </c:ser>
        <c:ser>
          <c:idx val="2"/>
          <c:order val="2"/>
          <c:tx>
            <c:strRef>
              <c:f>Apontamentos!$AR$111</c:f>
              <c:strCache>
                <c:ptCount val="1"/>
                <c:pt idx="0">
                  <c:v>Não Aprovados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Apontamentos!$J$112:$J$114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Apontamentos!$AR$112:$AR$114</c:f>
              <c:numCache>
                <c:formatCode>0.0%</c:formatCode>
                <c:ptCount val="3"/>
                <c:pt idx="0">
                  <c:v>8.3522727272727273E-3</c:v>
                </c:pt>
                <c:pt idx="1">
                  <c:v>8.5592665356908973E-3</c:v>
                </c:pt>
                <c:pt idx="2">
                  <c:v>5.8377225984449438E-3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1-49BC-9F82-D7DE83A3E3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93106176"/>
        <c:axId val="1320248144"/>
      </c:barChart>
      <c:catAx>
        <c:axId val="12931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0248144"/>
        <c:crosses val="autoZero"/>
        <c:auto val="1"/>
        <c:lblAlgn val="ctr"/>
        <c:lblOffset val="100"/>
        <c:noMultiLvlLbl val="0"/>
      </c:catAx>
      <c:valAx>
        <c:axId val="132024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310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Perdas</a:t>
            </a:r>
            <a:r>
              <a:rPr lang="pt-BR" baseline="0"/>
              <a:t> de Capacidade x Dia da Semana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Apontamentos!$AP$116</c:f>
              <c:strCache>
                <c:ptCount val="1"/>
                <c:pt idx="0">
                  <c:v>Paradas Não Programadas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Apontamentos!$AP$117:$AP$123</c:f>
              <c:numCache>
                <c:formatCode>0.0%</c:formatCode>
                <c:ptCount val="7"/>
                <c:pt idx="0">
                  <c:v>0.55539215686274512</c:v>
                </c:pt>
                <c:pt idx="1">
                  <c:v>0.32969348659003833</c:v>
                </c:pt>
                <c:pt idx="2">
                  <c:v>0.47237163814180927</c:v>
                </c:pt>
                <c:pt idx="3">
                  <c:v>0.50343796711509714</c:v>
                </c:pt>
                <c:pt idx="4">
                  <c:v>0.55634218289085546</c:v>
                </c:pt>
                <c:pt idx="5">
                  <c:v>0.51325536062378163</c:v>
                </c:pt>
                <c:pt idx="6">
                  <c:v>0.33648648648648649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C-4054-A971-1975210F7183}"/>
            </c:ext>
          </c:extLst>
        </c:ser>
        <c:ser>
          <c:idx val="2"/>
          <c:order val="1"/>
          <c:tx>
            <c:strRef>
              <c:f>Apontamentos!$AQ$116</c:f>
              <c:strCache>
                <c:ptCount val="1"/>
                <c:pt idx="0">
                  <c:v>Velocidade Reduzida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Apontamentos!$AQ$117:$AQ$123</c:f>
              <c:numCache>
                <c:formatCode>0.0%</c:formatCode>
                <c:ptCount val="7"/>
                <c:pt idx="0">
                  <c:v>0.21317401960784313</c:v>
                </c:pt>
                <c:pt idx="1">
                  <c:v>0.34452426564495531</c:v>
                </c:pt>
                <c:pt idx="2">
                  <c:v>0.2684868242325455</c:v>
                </c:pt>
                <c:pt idx="3">
                  <c:v>0.20845789735924267</c:v>
                </c:pt>
                <c:pt idx="4">
                  <c:v>0.21093903638151426</c:v>
                </c:pt>
                <c:pt idx="5">
                  <c:v>0.21853476283300843</c:v>
                </c:pt>
                <c:pt idx="6">
                  <c:v>0.31542792792792795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C-4054-A971-1975210F7183}"/>
            </c:ext>
          </c:extLst>
        </c:ser>
        <c:ser>
          <c:idx val="3"/>
          <c:order val="2"/>
          <c:tx>
            <c:strRef>
              <c:f>Apontamentos!$AR$116</c:f>
              <c:strCache>
                <c:ptCount val="1"/>
                <c:pt idx="0">
                  <c:v>Não Aprovados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Apontamentos!$AR$117:$AR$123</c:f>
              <c:numCache>
                <c:formatCode>0.0%</c:formatCode>
                <c:ptCount val="7"/>
                <c:pt idx="0">
                  <c:v>7.5980392156862753E-3</c:v>
                </c:pt>
                <c:pt idx="1">
                  <c:v>6.0504469987228615E-3</c:v>
                </c:pt>
                <c:pt idx="2">
                  <c:v>9.2230372181472432E-3</c:v>
                </c:pt>
                <c:pt idx="3">
                  <c:v>7.6482311908320872E-3</c:v>
                </c:pt>
                <c:pt idx="4">
                  <c:v>6.8706981317600791E-3</c:v>
                </c:pt>
                <c:pt idx="5">
                  <c:v>6.0753736192332682E-3</c:v>
                </c:pt>
                <c:pt idx="6">
                  <c:v>9.3951093951093953E-3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C-4054-A971-1975210F71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91190272"/>
        <c:axId val="1320233584"/>
      </c:barChart>
      <c:catAx>
        <c:axId val="129119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0233584"/>
        <c:crosses val="autoZero"/>
        <c:auto val="1"/>
        <c:lblAlgn val="ctr"/>
        <c:lblOffset val="100"/>
        <c:noMultiLvlLbl val="0"/>
      </c:catAx>
      <c:valAx>
        <c:axId val="13202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119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Perdas</a:t>
            </a:r>
            <a:r>
              <a:rPr lang="pt-BR" baseline="0"/>
              <a:t> de Capacidade x Produto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Apontamentos!$AP$125</c:f>
              <c:strCache>
                <c:ptCount val="1"/>
                <c:pt idx="0">
                  <c:v>Paradas Não Programadas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Apontamentos!$AP$126:$AP$143</c:f>
              <c:numCache>
                <c:formatCode>0.0%</c:formatCode>
                <c:ptCount val="18"/>
                <c:pt idx="0">
                  <c:v>0.50335570469798663</c:v>
                </c:pt>
                <c:pt idx="1">
                  <c:v>0.39272030651340994</c:v>
                </c:pt>
                <c:pt idx="2">
                  <c:v>0.56037037037037041</c:v>
                </c:pt>
                <c:pt idx="3">
                  <c:v>0.41215932914046122</c:v>
                </c:pt>
                <c:pt idx="4">
                  <c:v>0.44296577946768062</c:v>
                </c:pt>
                <c:pt idx="5">
                  <c:v>0.56739130434782614</c:v>
                </c:pt>
                <c:pt idx="6">
                  <c:v>0.29341085271317829</c:v>
                </c:pt>
                <c:pt idx="7">
                  <c:v>0.47524752475247523</c:v>
                </c:pt>
                <c:pt idx="8">
                  <c:v>0.49234234234234237</c:v>
                </c:pt>
                <c:pt idx="9">
                  <c:v>0.55897435897435899</c:v>
                </c:pt>
                <c:pt idx="10">
                  <c:v>0.28372093023255812</c:v>
                </c:pt>
                <c:pt idx="11">
                  <c:v>0.5233885819521179</c:v>
                </c:pt>
                <c:pt idx="12">
                  <c:v>0.36973180076628354</c:v>
                </c:pt>
                <c:pt idx="13">
                  <c:v>0.61340579710144927</c:v>
                </c:pt>
                <c:pt idx="14">
                  <c:v>0.46888888888888891</c:v>
                </c:pt>
                <c:pt idx="15">
                  <c:v>0.43181818181818182</c:v>
                </c:pt>
                <c:pt idx="16">
                  <c:v>0.45833333333333331</c:v>
                </c:pt>
                <c:pt idx="17">
                  <c:v>0.54666666666666663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C-41F8-985F-508602F3DB2E}"/>
            </c:ext>
          </c:extLst>
        </c:ser>
        <c:ser>
          <c:idx val="2"/>
          <c:order val="1"/>
          <c:tx>
            <c:strRef>
              <c:f>Apontamentos!$AQ$125</c:f>
              <c:strCache>
                <c:ptCount val="1"/>
                <c:pt idx="0">
                  <c:v>Velocidade Reduzida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Apontamentos!$AQ$126:$AQ$143</c:f>
              <c:numCache>
                <c:formatCode>0.0%</c:formatCode>
                <c:ptCount val="18"/>
                <c:pt idx="0">
                  <c:v>0.31058911260253541</c:v>
                </c:pt>
                <c:pt idx="1">
                  <c:v>0.25545977011494253</c:v>
                </c:pt>
                <c:pt idx="2">
                  <c:v>0.12185185185185185</c:v>
                </c:pt>
                <c:pt idx="3">
                  <c:v>0.34961565338923828</c:v>
                </c:pt>
                <c:pt idx="4">
                  <c:v>0.25532319391634983</c:v>
                </c:pt>
                <c:pt idx="5">
                  <c:v>0.11859903381642513</c:v>
                </c:pt>
                <c:pt idx="6">
                  <c:v>0.45645994832041348</c:v>
                </c:pt>
                <c:pt idx="7">
                  <c:v>0.24744224422442243</c:v>
                </c:pt>
                <c:pt idx="8">
                  <c:v>0.13513513513513514</c:v>
                </c:pt>
                <c:pt idx="9">
                  <c:v>0.29426129426129427</c:v>
                </c:pt>
                <c:pt idx="10">
                  <c:v>0.30251937984496124</c:v>
                </c:pt>
                <c:pt idx="11">
                  <c:v>0.13063228974831184</c:v>
                </c:pt>
                <c:pt idx="12">
                  <c:v>0.40721583652618143</c:v>
                </c:pt>
                <c:pt idx="13">
                  <c:v>0.17889492753623187</c:v>
                </c:pt>
                <c:pt idx="14">
                  <c:v>0.15333333333333332</c:v>
                </c:pt>
                <c:pt idx="15">
                  <c:v>0.36666666666666664</c:v>
                </c:pt>
                <c:pt idx="16">
                  <c:v>0.25246212121212119</c:v>
                </c:pt>
                <c:pt idx="17">
                  <c:v>0.13308641975308644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C-41F8-985F-508602F3DB2E}"/>
            </c:ext>
          </c:extLst>
        </c:ser>
        <c:ser>
          <c:idx val="3"/>
          <c:order val="2"/>
          <c:tx>
            <c:strRef>
              <c:f>Apontamentos!$AR$125</c:f>
              <c:strCache>
                <c:ptCount val="1"/>
                <c:pt idx="0">
                  <c:v>Não Aprovados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Apontamentos!$AR$126:$AR$143</c:f>
              <c:numCache>
                <c:formatCode>0.0%</c:formatCode>
                <c:ptCount val="18"/>
                <c:pt idx="0">
                  <c:v>3.0574198359433259E-3</c:v>
                </c:pt>
                <c:pt idx="1">
                  <c:v>8.7164750957854399E-3</c:v>
                </c:pt>
                <c:pt idx="2">
                  <c:v>9.1358024691358033E-3</c:v>
                </c:pt>
                <c:pt idx="3">
                  <c:v>6.5688329839273243E-3</c:v>
                </c:pt>
                <c:pt idx="4">
                  <c:v>1.0836501901140685E-2</c:v>
                </c:pt>
                <c:pt idx="5">
                  <c:v>4.8309178743961359E-3</c:v>
                </c:pt>
                <c:pt idx="6">
                  <c:v>5.3617571059431527E-3</c:v>
                </c:pt>
                <c:pt idx="7">
                  <c:v>1.1221122112211221E-2</c:v>
                </c:pt>
                <c:pt idx="8">
                  <c:v>1.1861861861861863E-2</c:v>
                </c:pt>
                <c:pt idx="9">
                  <c:v>4.578754578754579E-3</c:v>
                </c:pt>
                <c:pt idx="10">
                  <c:v>4.8449612403100775E-3</c:v>
                </c:pt>
                <c:pt idx="11">
                  <c:v>7.4892572130141185E-3</c:v>
                </c:pt>
                <c:pt idx="12">
                  <c:v>4.5338441890166031E-3</c:v>
                </c:pt>
                <c:pt idx="13">
                  <c:v>8.2427536231884056E-3</c:v>
                </c:pt>
                <c:pt idx="14">
                  <c:v>7.4074074074074077E-3</c:v>
                </c:pt>
                <c:pt idx="15">
                  <c:v>7.702020202020203E-3</c:v>
                </c:pt>
                <c:pt idx="16">
                  <c:v>9.8484848484848477E-3</c:v>
                </c:pt>
                <c:pt idx="17">
                  <c:v>7.9012345679012348E-3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C-41F8-985F-508602F3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95343328"/>
        <c:axId val="1310817136"/>
      </c:barChart>
      <c:catAx>
        <c:axId val="1395343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0817136"/>
        <c:crosses val="autoZero"/>
        <c:auto val="1"/>
        <c:lblAlgn val="ctr"/>
        <c:lblOffset val="100"/>
        <c:noMultiLvlLbl val="0"/>
      </c:catAx>
      <c:valAx>
        <c:axId val="131081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534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val">
        <cx:f dir="row">_xlchart.v1.0</cx:f>
      </cx:numDim>
    </cx:data>
  </cx:chartData>
  <cx:chart>
    <cx:title pos="t" align="ctr" overlay="0">
      <cx:tx>
        <cx:txData>
          <cx:v>Perdas de Capacidade de Produção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Perdas de Capacidade de Produção</a:t>
          </a:r>
        </a:p>
      </cx:txPr>
    </cx:title>
    <cx:plotArea>
      <cx:plotAreaRegion>
        <cx:series layoutId="waterfall" uniqueId="{00000001-D76C-45B2-8933-0E35B1ECC36D}" formatIdx="0">
          <cx:tx>
            <cx:txData>
              <cx:f/>
              <cx:v>OEE e Perdas</cx:v>
            </cx:txData>
          </cx:tx>
          <cx:dataPt idx="0">
            <cx:spPr>
              <a:solidFill>
                <a:srgbClr val="00B050"/>
              </a:solidFill>
            </cx:spPr>
          </cx:dataPt>
          <cx:dataPt idx="1">
            <cx:spPr>
              <a:solidFill>
                <a:srgbClr val="FF0000"/>
              </a:solidFill>
            </cx:spPr>
          </cx:dataPt>
          <cx:dataPt idx="2">
            <cx:spPr>
              <a:solidFill>
                <a:srgbClr val="ED7D31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rgbClr val="00B0F0"/>
              </a:solidFill>
            </cx:spPr>
          </cx:dataPt>
          <cx:dataLabels>
            <cx:visibility seriesName="0" categoryName="0" value="1"/>
          </cx:dataLabels>
          <cx:dataId val="0"/>
          <cx:layoutPr>
            <cx:subtotals>
              <cx:idx val="4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pt-BR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 max="1"/>
        <cx:majorGridlines/>
        <cx:tickLabels/>
      </cx:axis>
    </cx:plotArea>
  </cx:chart>
  <cx:spPr>
    <a:ln w="31750">
      <a:solidFill>
        <a:schemeClr val="accent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14/relationships/chartEx" Target="../charts/chartEx1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642927</xdr:colOff>
      <xdr:row>1</xdr:row>
      <xdr:rowOff>11906</xdr:rowOff>
    </xdr:from>
    <xdr:to>
      <xdr:col>17</xdr:col>
      <xdr:colOff>685115</xdr:colOff>
      <xdr:row>3</xdr:row>
      <xdr:rowOff>132624</xdr:rowOff>
    </xdr:to>
    <xdr:pic>
      <xdr:nvPicPr>
        <xdr:cNvPr id="7" name="Picture 1" descr="LOGOVINCE">
          <a:extLst>
            <a:ext uri="{FF2B5EF4-FFF2-40B4-BE49-F238E27FC236}">
              <a16:creationId xmlns:a16="http://schemas.microsoft.com/office/drawing/2014/main" id="{DFFA14D2-19E1-41E7-8D3C-B0B3EC3E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490" y="154781"/>
          <a:ext cx="828000" cy="477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0</xdr:row>
      <xdr:rowOff>47625</xdr:rowOff>
    </xdr:from>
    <xdr:to>
      <xdr:col>15</xdr:col>
      <xdr:colOff>243300</xdr:colOff>
      <xdr:row>13</xdr:row>
      <xdr:rowOff>102600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46D984D-5813-40D4-AACB-E0A912F96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9525</xdr:rowOff>
    </xdr:from>
    <xdr:to>
      <xdr:col>8</xdr:col>
      <xdr:colOff>52800</xdr:colOff>
      <xdr:row>27</xdr:row>
      <xdr:rowOff>100500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018C021-7404-431E-85C8-9D4F3942D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180974</xdr:colOff>
      <xdr:row>14</xdr:row>
      <xdr:rowOff>9525</xdr:rowOff>
    </xdr:from>
    <xdr:to>
      <xdr:col>15</xdr:col>
      <xdr:colOff>233774</xdr:colOff>
      <xdr:row>27</xdr:row>
      <xdr:rowOff>64500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4C53986-E006-4D19-BEA2-F99151455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15</xdr:col>
      <xdr:colOff>247650</xdr:colOff>
      <xdr:row>44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CD21B2-C4DA-4D66-AA1D-24C68472B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47624</xdr:rowOff>
    </xdr:from>
    <xdr:to>
      <xdr:col>8</xdr:col>
      <xdr:colOff>52800</xdr:colOff>
      <xdr:row>13</xdr:row>
      <xdr:rowOff>102599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2224E8E-9E26-40EB-AFAA-00C90D6A2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609599</xdr:colOff>
      <xdr:row>46</xdr:row>
      <xdr:rowOff>0</xdr:rowOff>
    </xdr:from>
    <xdr:to>
      <xdr:col>15</xdr:col>
      <xdr:colOff>238124</xdr:colOff>
      <xdr:row>62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áfico 8">
              <a:extLst>
                <a:ext uri="{FF2B5EF4-FFF2-40B4-BE49-F238E27FC236}">
                  <a16:creationId xmlns:a16="http://schemas.microsoft.com/office/drawing/2014/main" id="{A7C036C1-2AAB-44EB-96B6-0EB3DB0AB1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599" y="7448550"/>
              <a:ext cx="877252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64</xdr:row>
      <xdr:rowOff>0</xdr:rowOff>
    </xdr:from>
    <xdr:to>
      <xdr:col>8</xdr:col>
      <xdr:colOff>52800</xdr:colOff>
      <xdr:row>77</xdr:row>
      <xdr:rowOff>54975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EED9FD2-688F-4E52-B220-F9789C02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171450</xdr:colOff>
      <xdr:row>64</xdr:row>
      <xdr:rowOff>0</xdr:rowOff>
    </xdr:from>
    <xdr:to>
      <xdr:col>15</xdr:col>
      <xdr:colOff>224250</xdr:colOff>
      <xdr:row>77</xdr:row>
      <xdr:rowOff>54975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A14D776-2DA2-4A7D-9976-EF6C6DF0F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8</xdr:col>
      <xdr:colOff>52800</xdr:colOff>
      <xdr:row>91</xdr:row>
      <xdr:rowOff>54975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185DB3B-5B76-474B-9304-01A19FB09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15</xdr:col>
      <xdr:colOff>249600</xdr:colOff>
      <xdr:row>108</xdr:row>
      <xdr:rowOff>73200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7B597B9-B327-4075-83F3-E27F4E246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5</xdr:row>
      <xdr:rowOff>9525</xdr:rowOff>
    </xdr:to>
    <xdr:pic>
      <xdr:nvPicPr>
        <xdr:cNvPr id="2068" name="Picture 1" descr="LOGOVINCE">
          <a:extLst>
            <a:ext uri="{FF2B5EF4-FFF2-40B4-BE49-F238E27FC236}">
              <a16:creationId xmlns:a16="http://schemas.microsoft.com/office/drawing/2014/main" id="{00000000-0008-0000-06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FFF01-D121-4F54-9520-787C458AD6AA}" name="Tabela1" displayName="Tabela1" ref="B8:BB101" totalsRowShown="0" tableBorderDxfId="52">
  <autoFilter ref="B8:BB101" xr:uid="{6971BDB0-16BF-41C2-951E-DC1EA4D94A37}"/>
  <tableColumns count="53">
    <tableColumn id="1" xr3:uid="{168DCE50-278D-4FF3-A257-FFACFF08DE74}" name="Coluna1" dataDxfId="51"/>
    <tableColumn id="2" xr3:uid="{54651014-B2ED-4ECF-991E-E32AE82EC74E}" name="Coluna2" dataDxfId="50">
      <calculatedColumnFormula>WEEKDAY(DATE($C$3,$C$4,B9))</calculatedColumnFormula>
    </tableColumn>
    <tableColumn id="3" xr3:uid="{6CED6691-95B7-4C25-ACC7-B201B24F4E2A}" name="Coluna3" dataDxfId="49"/>
    <tableColumn id="4" xr3:uid="{6CF8C9DB-6F27-4278-9131-60D892CE2EA5}" name="Coluna4" dataDxfId="48"/>
    <tableColumn id="5" xr3:uid="{8E2CF0B0-DA43-46FD-86C3-3F1CB95168CD}" name="Coluna5" dataDxfId="47"/>
    <tableColumn id="6" xr3:uid="{9FA4AFA9-842E-4BB1-95B7-F854360B3225}" name="Coluna6" dataDxfId="46">
      <calculatedColumnFormula>IF(I9="NP",0,(IF(F9&gt;=E9,(HOUR(F9)*60 + MINUTE(F9) + SECOND(F9)/60) - (HOUR(E9)*60 + MINUTE(E9) + SECOND(E9)/60), 1440-(HOUR(E9)*60 + MINUTE(E9) + SECOND(E9)/60)+(HOUR(F9)*60 + MINUTE(F9) + SECOND(F9)/60))))</calculatedColumnFormula>
    </tableColumn>
    <tableColumn id="7" xr3:uid="{D869D64F-62EE-4BF2-A621-4E56A2AD1DBB}" name="Coluna7" dataDxfId="45">
      <calculatedColumnFormula>IF(AND($H$2&gt;$G$2,E9&gt;=$G$2,E9&lt;=$H$2,F9&gt;$G$2,F9&lt;=$H$2),$F$2,IF(AND($H$3&gt;$G$3,E9&gt;=$G$3,E9&lt;=$H$3,F9&gt;$G$3,F9&lt;=$H$3),$F$3,IF(AND($H$4&gt;$G$4,E9&gt;=$G$4,E9&lt;=$H$4,F9&gt;$G$4,F9&lt;=$H$4),$F$4,IF(AND($G$4&gt;$H$4,E9&gt;=$G$4,E9&lt;TIME(23,59,59),F9&gt;$G$4,F9&lt;=TIME(23,59,59)),$F$4,IF(AND($G$4&gt;$H$4,E9&gt;=TIME(0,0,0),E9&lt;$H$4,F9&gt;TIME(0,0,0),F9&lt;=$H$4),$F$4,IF(AND($G$4&gt;$H$4,E9&gt;=$G$4,E9&lt;TIME(23,59,59),F9&gt;TIME(0,0,0),F9&lt;=$H$4),$F$4,"ERR"))))))</calculatedColumnFormula>
    </tableColumn>
    <tableColumn id="8" xr3:uid="{70108A53-B7EB-47CA-8E39-73E22A975E57}" name="Coluna8" dataDxfId="44"/>
    <tableColumn id="9" xr3:uid="{D77A3A0A-7AF3-4F4C-AF6E-72E816C77822}" name="Coluna9" dataDxfId="43">
      <calculatedColumnFormula>VLOOKUP(I9,Produtos!$A$2:$C$52,3,FALSE)</calculatedColumnFormula>
    </tableColumn>
    <tableColumn id="10" xr3:uid="{B1770031-80F4-4EAE-BC0B-559BA9308851}" name="Coluna10" dataDxfId="42">
      <calculatedColumnFormula>3600/J9</calculatedColumnFormula>
    </tableColumn>
    <tableColumn id="11" xr3:uid="{0BA4FC66-0624-4154-B9B0-41267DF912EC}" name="Coluna11" dataDxfId="41"/>
    <tableColumn id="12" xr3:uid="{C482A74E-E50B-4BB4-AC61-43E947D5C4E0}" name="Coluna12" dataDxfId="40"/>
    <tableColumn id="13" xr3:uid="{A518F1E6-9D3E-4A3A-A567-6E8C0C7234C6}" name="Coluna13" dataDxfId="39"/>
    <tableColumn id="14" xr3:uid="{3FE6B868-1B8D-4A07-B826-D91D0840202F}" name="Coluna14" dataDxfId="38"/>
    <tableColumn id="15" xr3:uid="{B56B8900-92DC-4AD2-B4D0-AF1A7B8CE17F}" name="Coluna15" dataDxfId="37"/>
    <tableColumn id="16" xr3:uid="{2FA35F55-A2D1-4070-9C00-9C7820086D1F}" name="Coluna16" dataDxfId="36"/>
    <tableColumn id="17" xr3:uid="{37F123A5-E1EE-4A82-BE52-58DA2C4860AE}" name="Coluna17" dataDxfId="35">
      <calculatedColumnFormula>G9-N9-O9-P9-Q9</calculatedColumnFormula>
    </tableColumn>
    <tableColumn id="18" xr3:uid="{3745D5A9-88FA-4A17-8E4F-33ADEF14F358}" name="Coluna18"/>
    <tableColumn id="19" xr3:uid="{DD970E5A-F089-4985-92D3-6F066AB9C001}" name="Coluna19" dataDxfId="34">
      <calculatedColumnFormula>G9-N9</calculatedColumnFormula>
    </tableColumn>
    <tableColumn id="20" xr3:uid="{2C01310B-7F07-4FA6-9A41-1C8146C26502}" name="Coluna20" dataDxfId="33">
      <calculatedColumnFormula>O9+P9+R9</calculatedColumnFormula>
    </tableColumn>
    <tableColumn id="21" xr3:uid="{3281DCB1-CE09-468A-8A9F-0526B43C3A65}" name="Coluna21" dataDxfId="32">
      <calculatedColumnFormula>Q9</calculatedColumnFormula>
    </tableColumn>
    <tableColumn id="22" xr3:uid="{E19BC38A-C1CE-4D2F-8EBE-FCCE7EE3223E}" name="Coluna22" dataDxfId="31">
      <calculatedColumnFormula>AF9*J9/60</calculatedColumnFormula>
    </tableColumn>
    <tableColumn id="23" xr3:uid="{40010567-5373-4C26-8C55-9C355C9DE208}" name="Coluna23" dataDxfId="30">
      <calculatedColumnFormula>V9-W9</calculatedColumnFormula>
    </tableColumn>
    <tableColumn id="24" xr3:uid="{0CBDF224-E91B-41CB-B15C-FD95D2936A6B}" name="Coluna24" dataDxfId="29">
      <calculatedColumnFormula>AH9*J9/60</calculatedColumnFormula>
    </tableColumn>
    <tableColumn id="25" xr3:uid="{19428F8A-5912-43BA-925E-CA2FF704BE6B}" name="Coluna25" dataDxfId="28">
      <calculatedColumnFormula>AI9*J9/60</calculatedColumnFormula>
    </tableColumn>
    <tableColumn id="26" xr3:uid="{594C4D92-8869-426E-B720-6BD94A9BDE35}" name="Coluna26" dataDxfId="27">
      <calculatedColumnFormula>Z9+X9+U9</calculatedColumnFormula>
    </tableColumn>
    <tableColumn id="27" xr3:uid="{4E8B16EF-FD46-4079-8211-139C0736375E}" name="Coluna27" dataDxfId="26"/>
    <tableColumn id="28" xr3:uid="{5003D04E-C7B1-42FF-B8E3-8A2500326170}" name="Coluna28" dataDxfId="25">
      <calculatedColumnFormula>T9*60/J9</calculatedColumnFormula>
    </tableColumn>
    <tableColumn id="29" xr3:uid="{74B8389C-F7FA-4C54-B29C-9C1952D1C86E}" name="Coluna29" dataDxfId="24">
      <calculatedColumnFormula>U9*60/J9</calculatedColumnFormula>
    </tableColumn>
    <tableColumn id="30" xr3:uid="{142C0030-77F3-4C5C-AC00-DD032231D3C4}" name="Coluna30" dataDxfId="23">
      <calculatedColumnFormula>AC9-AD9</calculatedColumnFormula>
    </tableColumn>
    <tableColumn id="31" xr3:uid="{FB57F065-EF5D-4C76-BDDA-CF2928F6DC92}" name="Coluna31" dataDxfId="22">
      <calculatedColumnFormula>L9+M9</calculatedColumnFormula>
    </tableColumn>
    <tableColumn id="32" xr3:uid="{7540C63B-1D40-4FD4-8570-A47F6D5301BF}" name="Coluna32" dataDxfId="21">
      <calculatedColumnFormula>AE9-AF9</calculatedColumnFormula>
    </tableColumn>
    <tableColumn id="33" xr3:uid="{362860DA-3B98-48EC-8926-35DCD0C172F6}" name="Coluna33" dataDxfId="20">
      <calculatedColumnFormula>L9</calculatedColumnFormula>
    </tableColumn>
    <tableColumn id="34" xr3:uid="{C5269C18-158E-4B44-ABA3-A3846F8E2F45}" name="Coluna34" dataDxfId="19">
      <calculatedColumnFormula>M9</calculatedColumnFormula>
    </tableColumn>
    <tableColumn id="35" xr3:uid="{B1078D4F-76A0-4AD3-B0C0-D71F9B335F24}" name="Coluna35" dataDxfId="18">
      <calculatedColumnFormula>AI9+AG9+AD9</calculatedColumnFormula>
    </tableColumn>
    <tableColumn id="36" xr3:uid="{2108ED31-55D9-4BD6-A378-8A1110450766}" name="Coluna36" dataDxfId="17"/>
    <tableColumn id="37" xr3:uid="{BB1084E4-7D43-4060-AFC5-27613E9D9A87}" name="Coluna37" dataDxfId="16" dataCellStyle="Porcentagem">
      <calculatedColumnFormula>IF(I9="NP",0,V9/T9)</calculatedColumnFormula>
    </tableColumn>
    <tableColumn id="38" xr3:uid="{A10BEF9F-9CAF-46B1-A477-4D26C923F17D}" name="Coluna38" dataDxfId="15" dataCellStyle="Porcentagem">
      <calculatedColumnFormula>IF(I9="NP",0,W9/V9)</calculatedColumnFormula>
    </tableColumn>
    <tableColumn id="39" xr3:uid="{2E9881F4-E13D-446D-A3E0-1F15E4500749}" name="Coluna39" dataDxfId="14" dataCellStyle="Porcentagem">
      <calculatedColumnFormula>IF(I9="NP",0,Y9/(Y9+Z9))</calculatedColumnFormula>
    </tableColumn>
    <tableColumn id="40" xr3:uid="{0891C6BB-5C40-4D0E-8E5E-265CC462E182}" name="Coluna40" dataDxfId="13">
      <calculatedColumnFormula>AL9*AM9*AN9</calculatedColumnFormula>
    </tableColumn>
    <tableColumn id="41" xr3:uid="{2FB213FD-CC1D-42BF-B6CC-958E938B9FC3}" name="Coluna41" dataDxfId="12" dataCellStyle="Porcentagem">
      <calculatedColumnFormula>IF(I9="NP",0,U9/T9)</calculatedColumnFormula>
    </tableColumn>
    <tableColumn id="42" xr3:uid="{2C092207-21F5-4B06-B89E-C9C7BEC1F567}" name="Coluna42" dataDxfId="11" dataCellStyle="Porcentagem">
      <calculatedColumnFormula>IF(I9="NP",0,X9/T9)</calculatedColumnFormula>
    </tableColumn>
    <tableColumn id="43" xr3:uid="{36BB7383-5627-4E77-A726-6DECC10BFDBE}" name="Coluna43" dataDxfId="10" dataCellStyle="Porcentagem">
      <calculatedColumnFormula>IF(I9="NP",0,Z9/T9)</calculatedColumnFormula>
    </tableColumn>
    <tableColumn id="44" xr3:uid="{A2CE87AA-911A-402F-B1C8-4D2AD5672A0A}" name="Coluna44" dataDxfId="9" dataCellStyle="Porcentagem">
      <calculatedColumnFormula>AO9+AP9+AQ9+AR9</calculatedColumnFormula>
    </tableColumn>
    <tableColumn id="45" xr3:uid="{775896E8-F6FA-4660-980D-2D619181F3CB}" name="Coluna45" dataDxfId="8" dataCellStyle="Porcentagem"/>
    <tableColumn id="46" xr3:uid="{CCE76745-9AD6-4798-BEAC-2E7C12488808}" name="Coluna46" dataDxfId="7" dataCellStyle="Porcentagem">
      <calculatedColumnFormula>IF(I9="NP",0,AE9/AC9)</calculatedColumnFormula>
    </tableColumn>
    <tableColumn id="47" xr3:uid="{B605C1E5-C31A-415E-8B44-9D2EB0E5380E}" name="Coluna47" dataDxfId="6" dataCellStyle="Porcentagem">
      <calculatedColumnFormula>IF(I9="NP",0,AF9/AE9)</calculatedColumnFormula>
    </tableColumn>
    <tableColumn id="48" xr3:uid="{824F6FF8-D1EE-4C60-9D28-72CA7C533BD0}" name="Coluna48" dataDxfId="5" dataCellStyle="Porcentagem">
      <calculatedColumnFormula>IF(I9="NP",0,AH9/(AH9+AI9))</calculatedColumnFormula>
    </tableColumn>
    <tableColumn id="49" xr3:uid="{E8E3811B-51BD-4BF8-AC67-277F50DFDED5}" name="Coluna49" dataDxfId="4">
      <calculatedColumnFormula>AU9*AV9*AW9</calculatedColumnFormula>
    </tableColumn>
    <tableColumn id="50" xr3:uid="{F46E51F0-AEA8-464A-8C33-FB541FADC464}" name="Coluna50" dataDxfId="3" dataCellStyle="Porcentagem">
      <calculatedColumnFormula>IF(I9="NP",0,AD9/AC9)</calculatedColumnFormula>
    </tableColumn>
    <tableColumn id="51" xr3:uid="{38C4AFBE-E170-4305-99F6-DCDB31BAD21B}" name="Coluna51" dataDxfId="2" dataCellStyle="Porcentagem">
      <calculatedColumnFormula>IF(I9="NP",0,AG9/AC9)</calculatedColumnFormula>
    </tableColumn>
    <tableColumn id="52" xr3:uid="{9190EB23-7F11-4C57-A6B5-C7EF9E82FAD5}" name="Coluna52" dataDxfId="1" dataCellStyle="Porcentagem">
      <calculatedColumnFormula>IF(I9="NP",0,AI9/AC9)</calculatedColumnFormula>
    </tableColumn>
    <tableColumn id="53" xr3:uid="{9D9EA4DB-3570-4B2B-8856-DE31F1AEC033}" name="Coluna53" dataDxfId="0" dataCellStyle="Porcentagem">
      <calculatedColumnFormula>AX9+AY9+AZ9+BA9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://www.oee.com.br/" TargetMode="External"/><Relationship Id="rId1" Type="http://schemas.openxmlformats.org/officeDocument/2006/relationships/hyperlink" Target="http://www.vince.com.br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nce.com.br/" TargetMode="External"/><Relationship Id="rId2" Type="http://schemas.openxmlformats.org/officeDocument/2006/relationships/hyperlink" Target="http://www.oee.com.br/" TargetMode="External"/><Relationship Id="rId1" Type="http://schemas.openxmlformats.org/officeDocument/2006/relationships/hyperlink" Target="mailto:vince@vince.com.br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www.andon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44"/>
  <sheetViews>
    <sheetView zoomScale="80" zoomScaleNormal="80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RowHeight="12.75" x14ac:dyDescent="0.2"/>
  <cols>
    <col min="1" max="1" width="0.85546875" customWidth="1"/>
    <col min="2" max="6" width="10.140625" customWidth="1"/>
    <col min="7" max="7" width="11.42578125" customWidth="1"/>
    <col min="8" max="8" width="11.28515625" customWidth="1"/>
    <col min="9" max="9" width="17.5703125" customWidth="1"/>
    <col min="10" max="10" width="10.28515625" customWidth="1"/>
    <col min="11" max="13" width="11.28515625" customWidth="1"/>
    <col min="14" max="14" width="12.5703125" customWidth="1"/>
    <col min="15" max="16" width="11.28515625" customWidth="1"/>
    <col min="17" max="18" width="11.7109375" customWidth="1"/>
    <col min="19" max="19" width="11.28515625" customWidth="1"/>
    <col min="20" max="20" width="11.28515625" style="17" customWidth="1"/>
    <col min="21" max="21" width="14.85546875" style="17" customWidth="1"/>
    <col min="22" max="23" width="11.28515625" style="17" customWidth="1"/>
    <col min="24" max="27" width="12" style="17" customWidth="1"/>
    <col min="28" max="28" width="11.28515625" style="17" customWidth="1"/>
    <col min="29" max="30" width="12" style="17" customWidth="1"/>
    <col min="31" max="32" width="11.28515625" style="17" customWidth="1"/>
    <col min="33" max="33" width="12.5703125" style="17" customWidth="1"/>
    <col min="34" max="41" width="11.28515625" style="17" customWidth="1"/>
    <col min="42" max="42" width="13.5703125" style="17" customWidth="1"/>
    <col min="43" max="43" width="12.85546875" style="17" customWidth="1"/>
    <col min="44" max="44" width="11.5703125" style="17" customWidth="1"/>
    <col min="45" max="45" width="12.140625" style="17" customWidth="1"/>
    <col min="46" max="46" width="11.28515625" style="17" customWidth="1"/>
    <col min="47" max="50" width="11.28515625" customWidth="1"/>
    <col min="51" max="51" width="13.28515625" style="17" customWidth="1"/>
    <col min="52" max="52" width="13.140625" style="17" customWidth="1"/>
    <col min="53" max="54" width="11.85546875" style="17" customWidth="1"/>
  </cols>
  <sheetData>
    <row r="1" spans="2:55" ht="11.25" customHeight="1" thickBot="1" x14ac:dyDescent="0.25"/>
    <row r="2" spans="2:55" ht="15" x14ac:dyDescent="0.2">
      <c r="B2" s="3" t="s">
        <v>14</v>
      </c>
      <c r="C2" s="157" t="s">
        <v>46</v>
      </c>
      <c r="D2" s="4"/>
      <c r="E2" s="6"/>
      <c r="F2" s="133" t="s">
        <v>35</v>
      </c>
      <c r="G2" s="21">
        <v>0.25</v>
      </c>
      <c r="H2" s="22">
        <v>0.58333333333333337</v>
      </c>
      <c r="I2" s="9"/>
      <c r="J2" s="4" t="s">
        <v>87</v>
      </c>
      <c r="K2" s="153"/>
      <c r="L2" s="4" t="s">
        <v>90</v>
      </c>
      <c r="M2" s="4"/>
      <c r="N2" s="5"/>
      <c r="O2" s="4"/>
      <c r="P2" s="4" t="s">
        <v>187</v>
      </c>
      <c r="Q2" s="4"/>
      <c r="R2" s="6"/>
      <c r="U2" s="170"/>
    </row>
    <row r="3" spans="2:55" x14ac:dyDescent="0.2">
      <c r="B3" s="12" t="s">
        <v>32</v>
      </c>
      <c r="C3" s="155" t="s">
        <v>34</v>
      </c>
      <c r="E3" s="156" t="s">
        <v>40</v>
      </c>
      <c r="F3" s="20" t="s">
        <v>36</v>
      </c>
      <c r="G3" s="23">
        <v>0.58333333333333337</v>
      </c>
      <c r="H3" s="24">
        <v>0.91666666666666663</v>
      </c>
      <c r="I3" s="10"/>
      <c r="K3" s="152"/>
      <c r="L3" t="s">
        <v>88</v>
      </c>
      <c r="P3" s="15" t="s">
        <v>79</v>
      </c>
      <c r="R3" s="7"/>
    </row>
    <row r="4" spans="2:55" ht="13.5" thickBot="1" x14ac:dyDescent="0.25">
      <c r="B4" s="16" t="s">
        <v>22</v>
      </c>
      <c r="C4" s="154">
        <v>1</v>
      </c>
      <c r="D4" s="8"/>
      <c r="E4" s="1"/>
      <c r="F4" s="85" t="s">
        <v>37</v>
      </c>
      <c r="G4" s="25">
        <v>0.91666666666666663</v>
      </c>
      <c r="H4" s="26">
        <v>0.25</v>
      </c>
      <c r="I4" s="11"/>
      <c r="J4" s="8"/>
      <c r="K4" s="8"/>
      <c r="L4" s="8" t="s">
        <v>89</v>
      </c>
      <c r="M4" s="8"/>
      <c r="N4" s="8"/>
      <c r="O4" s="8"/>
      <c r="P4" s="84" t="s">
        <v>78</v>
      </c>
      <c r="Q4" s="8"/>
      <c r="R4" s="1"/>
    </row>
    <row r="5" spans="2:55" ht="13.5" customHeight="1" thickBot="1" x14ac:dyDescent="0.25">
      <c r="B5" s="198" t="s">
        <v>47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200"/>
      <c r="T5" s="201" t="s">
        <v>72</v>
      </c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3"/>
      <c r="AK5" s="14"/>
      <c r="AL5" s="201" t="s">
        <v>81</v>
      </c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3"/>
    </row>
    <row r="6" spans="2:55" ht="13.5" customHeight="1" thickBot="1" x14ac:dyDescent="0.25">
      <c r="B6" s="207" t="s">
        <v>48</v>
      </c>
      <c r="C6" s="208"/>
      <c r="D6" s="208"/>
      <c r="E6" s="208"/>
      <c r="F6" s="208"/>
      <c r="G6" s="209"/>
      <c r="H6" s="207" t="s">
        <v>49</v>
      </c>
      <c r="I6" s="208"/>
      <c r="J6" s="208"/>
      <c r="K6" s="209"/>
      <c r="L6" s="207" t="s">
        <v>50</v>
      </c>
      <c r="M6" s="208"/>
      <c r="N6" s="208"/>
      <c r="O6" s="208"/>
      <c r="P6" s="208"/>
      <c r="Q6" s="208"/>
      <c r="R6" s="209"/>
      <c r="T6" s="210" t="s">
        <v>65</v>
      </c>
      <c r="U6" s="211"/>
      <c r="V6" s="211"/>
      <c r="W6" s="211"/>
      <c r="X6" s="211"/>
      <c r="Y6" s="211"/>
      <c r="Z6" s="211"/>
      <c r="AA6" s="212"/>
      <c r="AB6" s="62"/>
      <c r="AC6" s="201" t="s">
        <v>64</v>
      </c>
      <c r="AD6" s="202"/>
      <c r="AE6" s="202"/>
      <c r="AF6" s="202"/>
      <c r="AG6" s="202"/>
      <c r="AH6" s="202"/>
      <c r="AI6" s="202"/>
      <c r="AJ6" s="203"/>
      <c r="AK6" s="62"/>
      <c r="AL6" s="204" t="s">
        <v>71</v>
      </c>
      <c r="AM6" s="205"/>
      <c r="AN6" s="205"/>
      <c r="AO6" s="205"/>
      <c r="AP6" s="205"/>
      <c r="AQ6" s="205"/>
      <c r="AR6" s="205"/>
      <c r="AS6" s="206"/>
      <c r="AT6" s="62"/>
      <c r="AU6" s="204" t="s">
        <v>69</v>
      </c>
      <c r="AV6" s="205"/>
      <c r="AW6" s="205"/>
      <c r="AX6" s="205"/>
      <c r="AY6" s="205"/>
      <c r="AZ6" s="205"/>
      <c r="BA6" s="205"/>
      <c r="BB6" s="206"/>
    </row>
    <row r="7" spans="2:55" s="49" customFormat="1" ht="66" customHeight="1" thickBot="1" x14ac:dyDescent="0.25">
      <c r="B7" s="40" t="s">
        <v>43</v>
      </c>
      <c r="C7" s="41" t="s">
        <v>77</v>
      </c>
      <c r="D7" s="43" t="s">
        <v>15</v>
      </c>
      <c r="E7" s="44" t="s">
        <v>0</v>
      </c>
      <c r="F7" s="44" t="s">
        <v>1</v>
      </c>
      <c r="G7" s="45" t="s">
        <v>5</v>
      </c>
      <c r="H7" s="42" t="s">
        <v>2</v>
      </c>
      <c r="I7" s="50" t="s">
        <v>42</v>
      </c>
      <c r="J7" s="51" t="s">
        <v>41</v>
      </c>
      <c r="K7" s="52" t="s">
        <v>39</v>
      </c>
      <c r="L7" s="46" t="s">
        <v>6</v>
      </c>
      <c r="M7" s="47" t="s">
        <v>7</v>
      </c>
      <c r="N7" s="47" t="s">
        <v>8</v>
      </c>
      <c r="O7" s="47" t="s">
        <v>9</v>
      </c>
      <c r="P7" s="47" t="s">
        <v>10</v>
      </c>
      <c r="Q7" s="48" t="s">
        <v>11</v>
      </c>
      <c r="R7" s="45" t="s">
        <v>4</v>
      </c>
      <c r="T7" s="121" t="s">
        <v>51</v>
      </c>
      <c r="U7" s="56" t="s">
        <v>25</v>
      </c>
      <c r="V7" s="56" t="s">
        <v>24</v>
      </c>
      <c r="W7" s="56" t="s">
        <v>57</v>
      </c>
      <c r="X7" s="56" t="s">
        <v>52</v>
      </c>
      <c r="Y7" s="56" t="s">
        <v>59</v>
      </c>
      <c r="Z7" s="56" t="s">
        <v>58</v>
      </c>
      <c r="AA7" s="132" t="s">
        <v>62</v>
      </c>
      <c r="AB7" s="71"/>
      <c r="AC7" s="134" t="s">
        <v>60</v>
      </c>
      <c r="AD7" s="57" t="s">
        <v>61</v>
      </c>
      <c r="AE7" s="57" t="s">
        <v>23</v>
      </c>
      <c r="AF7" s="57" t="s">
        <v>53</v>
      </c>
      <c r="AG7" s="57" t="s">
        <v>56</v>
      </c>
      <c r="AH7" s="57" t="s">
        <v>54</v>
      </c>
      <c r="AI7" s="57" t="s">
        <v>55</v>
      </c>
      <c r="AJ7" s="122" t="s">
        <v>63</v>
      </c>
      <c r="AK7" s="71"/>
      <c r="AL7" s="89" t="s">
        <v>26</v>
      </c>
      <c r="AM7" s="90" t="s">
        <v>27</v>
      </c>
      <c r="AN7" s="91" t="s">
        <v>28</v>
      </c>
      <c r="AO7" s="92" t="s">
        <v>29</v>
      </c>
      <c r="AP7" s="93" t="s">
        <v>66</v>
      </c>
      <c r="AQ7" s="94" t="s">
        <v>67</v>
      </c>
      <c r="AR7" s="95" t="s">
        <v>68</v>
      </c>
      <c r="AS7" s="96" t="s">
        <v>70</v>
      </c>
      <c r="AT7" s="71"/>
      <c r="AU7" s="105" t="s">
        <v>26</v>
      </c>
      <c r="AV7" s="106" t="s">
        <v>27</v>
      </c>
      <c r="AW7" s="107" t="s">
        <v>28</v>
      </c>
      <c r="AX7" s="108" t="s">
        <v>29</v>
      </c>
      <c r="AY7" s="93" t="s">
        <v>66</v>
      </c>
      <c r="AZ7" s="94" t="s">
        <v>67</v>
      </c>
      <c r="BA7" s="95" t="s">
        <v>68</v>
      </c>
      <c r="BB7" s="96" t="s">
        <v>70</v>
      </c>
    </row>
    <row r="8" spans="2:55" ht="13.5" hidden="1" thickBot="1" x14ac:dyDescent="0.25">
      <c r="B8" s="171" t="s">
        <v>133</v>
      </c>
      <c r="C8" s="32" t="s">
        <v>134</v>
      </c>
      <c r="D8" s="18" t="s">
        <v>135</v>
      </c>
      <c r="E8" s="27" t="s">
        <v>136</v>
      </c>
      <c r="F8" s="27" t="s">
        <v>137</v>
      </c>
      <c r="G8" s="37" t="s">
        <v>138</v>
      </c>
      <c r="H8" s="33" t="s">
        <v>139</v>
      </c>
      <c r="I8" s="29" t="s">
        <v>140</v>
      </c>
      <c r="J8" s="54" t="s">
        <v>141</v>
      </c>
      <c r="K8" s="53" t="s">
        <v>142</v>
      </c>
      <c r="L8" s="29" t="s">
        <v>143</v>
      </c>
      <c r="M8" s="29" t="s">
        <v>144</v>
      </c>
      <c r="N8" s="29" t="s">
        <v>145</v>
      </c>
      <c r="O8" s="29" t="s">
        <v>146</v>
      </c>
      <c r="P8" s="29" t="s">
        <v>147</v>
      </c>
      <c r="Q8" s="29" t="s">
        <v>148</v>
      </c>
      <c r="R8" s="38" t="s">
        <v>149</v>
      </c>
      <c r="S8" t="s">
        <v>150</v>
      </c>
      <c r="T8" s="123" t="s">
        <v>151</v>
      </c>
      <c r="U8" s="2" t="s">
        <v>152</v>
      </c>
      <c r="V8" s="2" t="s">
        <v>153</v>
      </c>
      <c r="W8" s="2" t="s">
        <v>154</v>
      </c>
      <c r="X8" s="2" t="s">
        <v>155</v>
      </c>
      <c r="Y8" s="2" t="s">
        <v>156</v>
      </c>
      <c r="Z8" s="2" t="s">
        <v>157</v>
      </c>
      <c r="AA8" s="124" t="s">
        <v>158</v>
      </c>
      <c r="AB8" s="13" t="s">
        <v>159</v>
      </c>
      <c r="AC8" s="123" t="s">
        <v>160</v>
      </c>
      <c r="AD8" s="2" t="s">
        <v>161</v>
      </c>
      <c r="AE8" s="55" t="s">
        <v>162</v>
      </c>
      <c r="AF8" s="55" t="s">
        <v>163</v>
      </c>
      <c r="AG8" s="2" t="s">
        <v>164</v>
      </c>
      <c r="AH8" s="2" t="s">
        <v>165</v>
      </c>
      <c r="AI8" s="2" t="s">
        <v>166</v>
      </c>
      <c r="AJ8" s="124" t="s">
        <v>167</v>
      </c>
      <c r="AK8" s="13" t="s">
        <v>168</v>
      </c>
      <c r="AL8" s="97" t="s">
        <v>169</v>
      </c>
      <c r="AM8" s="86" t="s">
        <v>170</v>
      </c>
      <c r="AN8" s="87" t="s">
        <v>171</v>
      </c>
      <c r="AO8" s="88" t="s">
        <v>172</v>
      </c>
      <c r="AP8" s="98" t="s">
        <v>173</v>
      </c>
      <c r="AQ8" s="99" t="s">
        <v>174</v>
      </c>
      <c r="AR8" s="100" t="s">
        <v>175</v>
      </c>
      <c r="AS8" s="101" t="s">
        <v>176</v>
      </c>
      <c r="AT8" s="58" t="s">
        <v>177</v>
      </c>
      <c r="AU8" s="109" t="s">
        <v>178</v>
      </c>
      <c r="AV8" s="110" t="s">
        <v>179</v>
      </c>
      <c r="AW8" s="111" t="s">
        <v>180</v>
      </c>
      <c r="AX8" s="112" t="s">
        <v>181</v>
      </c>
      <c r="AY8" s="98" t="s">
        <v>182</v>
      </c>
      <c r="AZ8" s="99" t="s">
        <v>183</v>
      </c>
      <c r="BA8" s="100" t="s">
        <v>184</v>
      </c>
      <c r="BB8" s="58" t="s">
        <v>185</v>
      </c>
    </row>
    <row r="9" spans="2:55" x14ac:dyDescent="0.2">
      <c r="B9" s="171">
        <v>1</v>
      </c>
      <c r="C9" s="32">
        <f t="shared" ref="C9:C40" si="0">WEEKDAY(DATE($C$3,$C$4,B9))</f>
        <v>3</v>
      </c>
      <c r="D9" s="18" t="s">
        <v>3</v>
      </c>
      <c r="E9" s="27">
        <v>0.91666666666666663</v>
      </c>
      <c r="F9" s="27">
        <v>0.25</v>
      </c>
      <c r="G9" s="37">
        <f>IF(I9="NP",0,(IF(F9&gt;=E9,(HOUR(F9)*60 + MINUTE(F9) + SECOND(F9)/60) - (HOUR(E9)*60 + MINUTE(E9) + SECOND(E9)/60), 1440-(HOUR(E9)*60 + MINUTE(E9) + SECOND(E9)/60)+(HOUR(F9)*60 + MINUTE(F9) + SECOND(F9)/60))))</f>
        <v>480</v>
      </c>
      <c r="H9" s="33" t="str">
        <f>IF(AND($H$2&gt;$G$2,E9&gt;=$G$2,E9&lt;=$H$2,F9&gt;$G$2,F9&lt;=$H$2),$F$2,IF(AND($H$3&gt;$G$3,E9&gt;=$G$3,E9&lt;=$H$3,F9&gt;$G$3,F9&lt;=$H$3),$F$3,IF(AND($H$4&gt;$G$4,E9&gt;=$G$4,E9&lt;=$H$4,F9&gt;$G$4,F9&lt;=$H$4),$F$4,IF(AND($G$4&gt;$H$4,E9&gt;=$G$4,E9&lt;TIME(23,59,59),F9&gt;$G$4,F9&lt;=TIME(23,59,59)),$F$4,IF(AND($G$4&gt;$H$4,E9&gt;=TIME(0,0,0),E9&lt;$H$4,F9&gt;TIME(0,0,0),F9&lt;=$H$4),$F$4,IF(AND($G$4&gt;$H$4,E9&gt;=$G$4,E9&lt;TIME(23,59,59),F9&gt;TIME(0,0,0),F9&lt;=$H$4),$F$4,"ERR"))))))</f>
        <v>T3</v>
      </c>
      <c r="I9" s="29">
        <v>1001</v>
      </c>
      <c r="J9" s="54">
        <f>VLOOKUP(I9,Produtos!$A$2:$C$52,3,FALSE)</f>
        <v>10</v>
      </c>
      <c r="K9" s="53">
        <f>3600/J9</f>
        <v>360</v>
      </c>
      <c r="L9" s="29">
        <v>802</v>
      </c>
      <c r="M9" s="29">
        <v>15</v>
      </c>
      <c r="N9" s="29">
        <v>60</v>
      </c>
      <c r="O9" s="29">
        <v>0</v>
      </c>
      <c r="P9" s="29">
        <v>75</v>
      </c>
      <c r="Q9" s="29">
        <v>340</v>
      </c>
      <c r="R9" s="38">
        <f>G9-N9-O9-P9-Q9</f>
        <v>5</v>
      </c>
      <c r="T9" s="123">
        <f t="shared" ref="T9:T26" si="1">G9-N9</f>
        <v>420</v>
      </c>
      <c r="U9" s="2">
        <f t="shared" ref="U9:U26" si="2">O9+P9+R9</f>
        <v>80</v>
      </c>
      <c r="V9" s="2">
        <f t="shared" ref="V9:V26" si="3">Q9</f>
        <v>340</v>
      </c>
      <c r="W9" s="2">
        <f>AF9*J9/60</f>
        <v>136.16666666666666</v>
      </c>
      <c r="X9" s="2">
        <f>V9-W9</f>
        <v>203.83333333333334</v>
      </c>
      <c r="Y9" s="2">
        <f>AH9*J9/60</f>
        <v>133.66666666666666</v>
      </c>
      <c r="Z9" s="2">
        <f>AI9*J9/60</f>
        <v>2.5</v>
      </c>
      <c r="AA9" s="124">
        <f>Z9+X9+U9</f>
        <v>286.33333333333337</v>
      </c>
      <c r="AB9" s="13"/>
      <c r="AC9" s="123">
        <f>T9*60/J9</f>
        <v>2520</v>
      </c>
      <c r="AD9" s="2">
        <f>U9*60/J9</f>
        <v>480</v>
      </c>
      <c r="AE9" s="55">
        <f>AC9-AD9</f>
        <v>2040</v>
      </c>
      <c r="AF9" s="55">
        <f>L9+M9</f>
        <v>817</v>
      </c>
      <c r="AG9" s="2">
        <f>AE9-AF9</f>
        <v>1223</v>
      </c>
      <c r="AH9" s="2">
        <f>L9</f>
        <v>802</v>
      </c>
      <c r="AI9" s="2">
        <f>M9</f>
        <v>15</v>
      </c>
      <c r="AJ9" s="124">
        <f t="shared" ref="AJ9:AJ26" si="4">AI9+AG9+AD9</f>
        <v>1718</v>
      </c>
      <c r="AK9" s="13"/>
      <c r="AL9" s="176">
        <f t="shared" ref="AL9:AL26" si="5">IF(I9="NP",0,V9/T9)</f>
        <v>0.80952380952380953</v>
      </c>
      <c r="AM9" s="177">
        <f t="shared" ref="AM9:AM26" si="6">IF(I9="NP",0,W9/V9)</f>
        <v>0.40049019607843134</v>
      </c>
      <c r="AN9" s="178">
        <f t="shared" ref="AN9:AN26" si="7">IF(I9="NP",0,Y9/(Y9+Z9))</f>
        <v>0.98164014687882495</v>
      </c>
      <c r="AO9" s="179">
        <f>AL9*AM9*AN9</f>
        <v>0.31825396825396823</v>
      </c>
      <c r="AP9" s="180">
        <f>IF(I9="NP",0,U9/T9)</f>
        <v>0.19047619047619047</v>
      </c>
      <c r="AQ9" s="181">
        <f>IF(I9="NP",0,X9/T9)</f>
        <v>0.48531746031746031</v>
      </c>
      <c r="AR9" s="182">
        <f>IF(I9="NP",0,Z9/T9)</f>
        <v>5.9523809523809521E-3</v>
      </c>
      <c r="AS9" s="183">
        <f>AO9+AP9+AQ9+AR9</f>
        <v>1</v>
      </c>
      <c r="AT9" s="184"/>
      <c r="AU9" s="185">
        <f t="shared" ref="AU9:AU26" si="8">IF(I9="NP",0,AE9/AC9)</f>
        <v>0.80952380952380953</v>
      </c>
      <c r="AV9" s="186">
        <f t="shared" ref="AV9:AV26" si="9">IF(I9="NP",0,AF9/AE9)</f>
        <v>0.40049019607843139</v>
      </c>
      <c r="AW9" s="187">
        <f t="shared" ref="AW9:AW26" si="10">IF(I9="NP",0,AH9/(AH9+AI9))</f>
        <v>0.98164014687882495</v>
      </c>
      <c r="AX9" s="188">
        <f>AU9*AV9*AW9</f>
        <v>0.31825396825396823</v>
      </c>
      <c r="AY9" s="180">
        <f t="shared" ref="AY9:AY40" si="11">IF(I9="NP",0,AD9/AC9)</f>
        <v>0.19047619047619047</v>
      </c>
      <c r="AZ9" s="181">
        <f t="shared" ref="AZ9:AZ40" si="12">IF(I9="NP",0,AG9/AC9)</f>
        <v>0.48531746031746031</v>
      </c>
      <c r="BA9" s="182">
        <f t="shared" ref="BA9:BA40" si="13">IF(I9="NP",0,AI9/AC9)</f>
        <v>5.9523809523809521E-3</v>
      </c>
      <c r="BB9" s="184">
        <f>AX9+AY9+AZ9+BA9</f>
        <v>1</v>
      </c>
      <c r="BC9" s="175"/>
    </row>
    <row r="10" spans="2:55" x14ac:dyDescent="0.2">
      <c r="B10" s="172">
        <v>1</v>
      </c>
      <c r="C10" s="34">
        <f t="shared" si="0"/>
        <v>3</v>
      </c>
      <c r="D10" s="18" t="s">
        <v>12</v>
      </c>
      <c r="E10" s="28">
        <v>0.25</v>
      </c>
      <c r="F10" s="28">
        <v>0.58333333333333337</v>
      </c>
      <c r="G10" s="37">
        <f t="shared" ref="G10:G23" si="14">IF(I10="NP",0,(IF(F10&gt;=E10,(HOUR(F10)*60 + MINUTE(F10) + SECOND(F10)/60) - (HOUR(E10)*60 + MINUTE(E10) + SECOND(E10)/60), 1440-(HOUR(E10)*60 + MINUTE(E10) + SECOND(E10)/60)+(HOUR(F10)*60 + MINUTE(F10) + SECOND(F10)/60))))</f>
        <v>480</v>
      </c>
      <c r="H10" s="33" t="str">
        <f t="shared" ref="H10:H73" si="15">IF(AND($H$2&gt;$G$2,E10&gt;=$G$2,E10&lt;=$H$2,F10&gt;$G$2,F10&lt;=$H$2),$F$2,IF(AND($H$3&gt;$G$3,E10&gt;=$G$3,E10&lt;=$H$3,F10&gt;$G$3,F10&lt;=$H$3),$F$3,IF(AND($H$4&gt;$G$4,E10&gt;=$G$4,E10&lt;=$H$4,F10&gt;$G$4,F10&lt;=$H$4),$F$4,IF(AND($G$4&gt;$H$4,E10&gt;=$G$4,E10&lt;TIME(23,59,59),F10&gt;$G$4,F10&lt;=TIME(23,59,59)),$F$4,IF(AND($G$4&gt;$H$4,E10&gt;=TIME(0,0,0),E10&lt;$H$4,F10&gt;TIME(0,0,0),F10&lt;=$H$4),$F$4,IF(AND($G$4&gt;$H$4,E10&gt;=$G$4,E10&lt;TIME(23,59,59),F10&gt;TIME(0,0,0),F10&lt;=$H$4),$F$4,"ERR"))))))</f>
        <v>T1</v>
      </c>
      <c r="I10" s="29">
        <v>1001</v>
      </c>
      <c r="J10" s="54">
        <f>VLOOKUP(I10,Produtos!$A$2:$C$52,3,FALSE)</f>
        <v>10</v>
      </c>
      <c r="K10" s="54">
        <f t="shared" ref="K10:K73" si="16">3600/J10</f>
        <v>360</v>
      </c>
      <c r="L10" s="29">
        <v>450</v>
      </c>
      <c r="M10" s="29">
        <v>5</v>
      </c>
      <c r="N10" s="29">
        <v>30</v>
      </c>
      <c r="O10" s="29">
        <v>0</v>
      </c>
      <c r="P10" s="29">
        <v>10</v>
      </c>
      <c r="Q10" s="29">
        <v>200</v>
      </c>
      <c r="R10" s="39">
        <f t="shared" ref="R10:R99" si="17">G10-N10-O10-P10-Q10</f>
        <v>240</v>
      </c>
      <c r="T10" s="123">
        <f t="shared" si="1"/>
        <v>450</v>
      </c>
      <c r="U10" s="2">
        <f t="shared" si="2"/>
        <v>250</v>
      </c>
      <c r="V10" s="2">
        <f t="shared" si="3"/>
        <v>200</v>
      </c>
      <c r="W10" s="2">
        <f t="shared" ref="W10:W26" si="18">AF10*J10/60</f>
        <v>75.833333333333329</v>
      </c>
      <c r="X10" s="2">
        <f t="shared" ref="X10:X26" si="19">V10-W10</f>
        <v>124.16666666666667</v>
      </c>
      <c r="Y10" s="2">
        <f t="shared" ref="Y10:Y26" si="20">AH10*J10/60</f>
        <v>75</v>
      </c>
      <c r="Z10" s="2">
        <f t="shared" ref="Z10:Z26" si="21">AI10*J10/60</f>
        <v>0.83333333333333337</v>
      </c>
      <c r="AA10" s="124">
        <f t="shared" ref="AA10:AA26" si="22">Z10+X10+U10</f>
        <v>375</v>
      </c>
      <c r="AB10" s="13"/>
      <c r="AC10" s="123">
        <f t="shared" ref="AC10:AC26" si="23">T10*60/J10</f>
        <v>2700</v>
      </c>
      <c r="AD10" s="2">
        <f t="shared" ref="AD10:AD26" si="24">U10*60/J10</f>
        <v>1500</v>
      </c>
      <c r="AE10" s="55">
        <f t="shared" ref="AE10:AE26" si="25">AC10-AD10</f>
        <v>1200</v>
      </c>
      <c r="AF10" s="55">
        <f t="shared" ref="AF10:AF22" si="26">L10+M10</f>
        <v>455</v>
      </c>
      <c r="AG10" s="2">
        <f t="shared" ref="AG10:AG22" si="27">AE10-AF10</f>
        <v>745</v>
      </c>
      <c r="AH10" s="2">
        <f t="shared" ref="AH10:AH26" si="28">L10</f>
        <v>450</v>
      </c>
      <c r="AI10" s="2">
        <f t="shared" ref="AI10:AI26" si="29">M10</f>
        <v>5</v>
      </c>
      <c r="AJ10" s="124">
        <f t="shared" si="4"/>
        <v>2250</v>
      </c>
      <c r="AK10" s="13"/>
      <c r="AL10" s="176">
        <f t="shared" si="5"/>
        <v>0.44444444444444442</v>
      </c>
      <c r="AM10" s="177">
        <f t="shared" si="6"/>
        <v>0.37916666666666665</v>
      </c>
      <c r="AN10" s="178">
        <f t="shared" si="7"/>
        <v>0.98901098901098905</v>
      </c>
      <c r="AO10" s="179">
        <f t="shared" ref="AO10:AO26" si="30">AL10*AM10*AN10</f>
        <v>0.16666666666666666</v>
      </c>
      <c r="AP10" s="180">
        <f t="shared" ref="AP10:AP26" si="31">IF(I10="NP",0,U10/T10)</f>
        <v>0.55555555555555558</v>
      </c>
      <c r="AQ10" s="181">
        <f t="shared" ref="AQ10:AQ26" si="32">IF(I10="NP",0,X10/T10)</f>
        <v>0.27592592592592596</v>
      </c>
      <c r="AR10" s="182">
        <f t="shared" ref="AR10:AR26" si="33">IF(I10="NP",0,Z10/T10)</f>
        <v>1.8518518518518519E-3</v>
      </c>
      <c r="AS10" s="183">
        <f t="shared" ref="AS10:AS26" si="34">AO10+AP10+AQ10+AR10</f>
        <v>1</v>
      </c>
      <c r="AT10" s="184"/>
      <c r="AU10" s="185">
        <f t="shared" si="8"/>
        <v>0.44444444444444442</v>
      </c>
      <c r="AV10" s="186">
        <f t="shared" si="9"/>
        <v>0.37916666666666665</v>
      </c>
      <c r="AW10" s="187">
        <f t="shared" si="10"/>
        <v>0.98901098901098905</v>
      </c>
      <c r="AX10" s="188">
        <f t="shared" ref="AX10:AX26" si="35">AU10*AV10*AW10</f>
        <v>0.16666666666666666</v>
      </c>
      <c r="AY10" s="180">
        <f t="shared" si="11"/>
        <v>0.55555555555555558</v>
      </c>
      <c r="AZ10" s="181">
        <f t="shared" si="12"/>
        <v>0.27592592592592591</v>
      </c>
      <c r="BA10" s="182">
        <f t="shared" si="13"/>
        <v>1.8518518518518519E-3</v>
      </c>
      <c r="BB10" s="184">
        <f t="shared" ref="BB10:BB26" si="36">AX10+AY10+AZ10+BA10</f>
        <v>1</v>
      </c>
    </row>
    <row r="11" spans="2:55" x14ac:dyDescent="0.2">
      <c r="B11" s="172">
        <v>1</v>
      </c>
      <c r="C11" s="34">
        <f t="shared" si="0"/>
        <v>3</v>
      </c>
      <c r="D11" s="18" t="s">
        <v>13</v>
      </c>
      <c r="E11" s="28">
        <v>0.58333333333333337</v>
      </c>
      <c r="F11" s="28">
        <v>0.91666666666666663</v>
      </c>
      <c r="G11" s="37">
        <f t="shared" si="14"/>
        <v>0</v>
      </c>
      <c r="H11" s="33" t="str">
        <f t="shared" si="15"/>
        <v>T2</v>
      </c>
      <c r="I11" s="29" t="s">
        <v>44</v>
      </c>
      <c r="J11" s="54">
        <f>VLOOKUP(I11,Produtos!$A$2:$C$52,3,FALSE)</f>
        <v>9.9999999999999898E+18</v>
      </c>
      <c r="K11" s="54">
        <f t="shared" si="16"/>
        <v>3.6000000000000038E-16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39">
        <f t="shared" si="17"/>
        <v>0</v>
      </c>
      <c r="T11" s="123">
        <f t="shared" si="1"/>
        <v>0</v>
      </c>
      <c r="U11" s="2">
        <f t="shared" si="2"/>
        <v>0</v>
      </c>
      <c r="V11" s="2">
        <f t="shared" si="3"/>
        <v>0</v>
      </c>
      <c r="W11" s="2">
        <f t="shared" si="18"/>
        <v>0</v>
      </c>
      <c r="X11" s="2">
        <f t="shared" si="19"/>
        <v>0</v>
      </c>
      <c r="Y11" s="2">
        <f t="shared" si="20"/>
        <v>0</v>
      </c>
      <c r="Z11" s="2">
        <f t="shared" si="21"/>
        <v>0</v>
      </c>
      <c r="AA11" s="124">
        <f t="shared" si="22"/>
        <v>0</v>
      </c>
      <c r="AB11" s="13"/>
      <c r="AC11" s="123">
        <f t="shared" si="23"/>
        <v>0</v>
      </c>
      <c r="AD11" s="2">
        <f t="shared" si="24"/>
        <v>0</v>
      </c>
      <c r="AE11" s="55">
        <f t="shared" si="25"/>
        <v>0</v>
      </c>
      <c r="AF11" s="55">
        <f t="shared" si="26"/>
        <v>0</v>
      </c>
      <c r="AG11" s="2">
        <f t="shared" si="27"/>
        <v>0</v>
      </c>
      <c r="AH11" s="2">
        <f t="shared" si="28"/>
        <v>0</v>
      </c>
      <c r="AI11" s="2">
        <f t="shared" si="29"/>
        <v>0</v>
      </c>
      <c r="AJ11" s="124">
        <f t="shared" si="4"/>
        <v>0</v>
      </c>
      <c r="AK11" s="13"/>
      <c r="AL11" s="176">
        <f t="shared" si="5"/>
        <v>0</v>
      </c>
      <c r="AM11" s="177">
        <f t="shared" si="6"/>
        <v>0</v>
      </c>
      <c r="AN11" s="178">
        <f t="shared" si="7"/>
        <v>0</v>
      </c>
      <c r="AO11" s="179">
        <f t="shared" si="30"/>
        <v>0</v>
      </c>
      <c r="AP11" s="180">
        <f t="shared" si="31"/>
        <v>0</v>
      </c>
      <c r="AQ11" s="181">
        <f t="shared" si="32"/>
        <v>0</v>
      </c>
      <c r="AR11" s="182">
        <f t="shared" si="33"/>
        <v>0</v>
      </c>
      <c r="AS11" s="183">
        <f t="shared" si="34"/>
        <v>0</v>
      </c>
      <c r="AT11" s="184"/>
      <c r="AU11" s="185">
        <f t="shared" si="8"/>
        <v>0</v>
      </c>
      <c r="AV11" s="186">
        <f t="shared" si="9"/>
        <v>0</v>
      </c>
      <c r="AW11" s="187">
        <f t="shared" si="10"/>
        <v>0</v>
      </c>
      <c r="AX11" s="188">
        <f t="shared" si="35"/>
        <v>0</v>
      </c>
      <c r="AY11" s="180">
        <f t="shared" si="11"/>
        <v>0</v>
      </c>
      <c r="AZ11" s="181">
        <f t="shared" si="12"/>
        <v>0</v>
      </c>
      <c r="BA11" s="182">
        <f t="shared" si="13"/>
        <v>0</v>
      </c>
      <c r="BB11" s="184">
        <f t="shared" si="36"/>
        <v>0</v>
      </c>
    </row>
    <row r="12" spans="2:55" x14ac:dyDescent="0.2">
      <c r="B12" s="172">
        <v>2</v>
      </c>
      <c r="C12" s="34">
        <f t="shared" si="0"/>
        <v>4</v>
      </c>
      <c r="D12" s="18" t="s">
        <v>3</v>
      </c>
      <c r="E12" s="28">
        <v>0.91666666666666663</v>
      </c>
      <c r="F12" s="28">
        <v>0.25</v>
      </c>
      <c r="G12" s="37">
        <f t="shared" si="14"/>
        <v>480</v>
      </c>
      <c r="H12" s="33" t="str">
        <f t="shared" si="15"/>
        <v>T3</v>
      </c>
      <c r="I12" s="29">
        <v>1002</v>
      </c>
      <c r="J12" s="54">
        <f>VLOOKUP(I12,Produtos!$A$2:$C$52,3,FALSE)</f>
        <v>15</v>
      </c>
      <c r="K12" s="54">
        <f t="shared" si="16"/>
        <v>240</v>
      </c>
      <c r="L12" s="29">
        <v>800</v>
      </c>
      <c r="M12" s="29">
        <v>30</v>
      </c>
      <c r="N12" s="29">
        <v>60</v>
      </c>
      <c r="O12" s="29">
        <v>0</v>
      </c>
      <c r="P12" s="29">
        <v>50</v>
      </c>
      <c r="Q12" s="29">
        <v>245</v>
      </c>
      <c r="R12" s="39">
        <f t="shared" si="17"/>
        <v>125</v>
      </c>
      <c r="T12" s="123">
        <f t="shared" si="1"/>
        <v>420</v>
      </c>
      <c r="U12" s="2">
        <f t="shared" si="2"/>
        <v>175</v>
      </c>
      <c r="V12" s="2">
        <f t="shared" si="3"/>
        <v>245</v>
      </c>
      <c r="W12" s="2">
        <f t="shared" si="18"/>
        <v>207.5</v>
      </c>
      <c r="X12" s="2">
        <f t="shared" si="19"/>
        <v>37.5</v>
      </c>
      <c r="Y12" s="2">
        <f t="shared" si="20"/>
        <v>200</v>
      </c>
      <c r="Z12" s="2">
        <f t="shared" si="21"/>
        <v>7.5</v>
      </c>
      <c r="AA12" s="124">
        <f t="shared" si="22"/>
        <v>220</v>
      </c>
      <c r="AB12" s="13"/>
      <c r="AC12" s="123">
        <f t="shared" si="23"/>
        <v>1680</v>
      </c>
      <c r="AD12" s="2">
        <f t="shared" si="24"/>
        <v>700</v>
      </c>
      <c r="AE12" s="55">
        <f t="shared" si="25"/>
        <v>980</v>
      </c>
      <c r="AF12" s="55">
        <f t="shared" si="26"/>
        <v>830</v>
      </c>
      <c r="AG12" s="2">
        <f t="shared" si="27"/>
        <v>150</v>
      </c>
      <c r="AH12" s="2">
        <f t="shared" si="28"/>
        <v>800</v>
      </c>
      <c r="AI12" s="2">
        <f t="shared" si="29"/>
        <v>30</v>
      </c>
      <c r="AJ12" s="124">
        <f t="shared" si="4"/>
        <v>880</v>
      </c>
      <c r="AK12" s="13"/>
      <c r="AL12" s="176">
        <f t="shared" si="5"/>
        <v>0.58333333333333337</v>
      </c>
      <c r="AM12" s="177">
        <f t="shared" si="6"/>
        <v>0.84693877551020413</v>
      </c>
      <c r="AN12" s="178">
        <f t="shared" si="7"/>
        <v>0.96385542168674698</v>
      </c>
      <c r="AO12" s="179">
        <f>AL12*AM12*AN12</f>
        <v>0.47619047619047628</v>
      </c>
      <c r="AP12" s="180">
        <f t="shared" si="31"/>
        <v>0.41666666666666669</v>
      </c>
      <c r="AQ12" s="181">
        <f t="shared" si="32"/>
        <v>8.9285714285714288E-2</v>
      </c>
      <c r="AR12" s="182">
        <f t="shared" si="33"/>
        <v>1.7857142857142856E-2</v>
      </c>
      <c r="AS12" s="183">
        <f t="shared" si="34"/>
        <v>1.0000000000000002</v>
      </c>
      <c r="AT12" s="184"/>
      <c r="AU12" s="185">
        <f t="shared" si="8"/>
        <v>0.58333333333333337</v>
      </c>
      <c r="AV12" s="186">
        <f t="shared" si="9"/>
        <v>0.84693877551020413</v>
      </c>
      <c r="AW12" s="187">
        <f t="shared" si="10"/>
        <v>0.96385542168674698</v>
      </c>
      <c r="AX12" s="188">
        <f t="shared" si="35"/>
        <v>0.47619047619047628</v>
      </c>
      <c r="AY12" s="180">
        <f t="shared" si="11"/>
        <v>0.41666666666666669</v>
      </c>
      <c r="AZ12" s="181">
        <f t="shared" si="12"/>
        <v>8.9285714285714288E-2</v>
      </c>
      <c r="BA12" s="182">
        <f t="shared" si="13"/>
        <v>1.7857142857142856E-2</v>
      </c>
      <c r="BB12" s="184">
        <f t="shared" si="36"/>
        <v>1.0000000000000002</v>
      </c>
    </row>
    <row r="13" spans="2:55" x14ac:dyDescent="0.2">
      <c r="B13" s="172">
        <v>2</v>
      </c>
      <c r="C13" s="34">
        <f t="shared" si="0"/>
        <v>4</v>
      </c>
      <c r="D13" s="18" t="s">
        <v>12</v>
      </c>
      <c r="E13" s="28">
        <v>0.25</v>
      </c>
      <c r="F13" s="28">
        <v>0.58333333333333337</v>
      </c>
      <c r="G13" s="37">
        <f t="shared" si="14"/>
        <v>480</v>
      </c>
      <c r="H13" s="33" t="str">
        <f t="shared" si="15"/>
        <v>T1</v>
      </c>
      <c r="I13" s="29">
        <v>1002</v>
      </c>
      <c r="J13" s="54">
        <f>VLOOKUP(I13,Produtos!$A$2:$C$52,3,FALSE)</f>
        <v>15</v>
      </c>
      <c r="K13" s="54">
        <f t="shared" si="16"/>
        <v>240</v>
      </c>
      <c r="L13" s="29">
        <v>90</v>
      </c>
      <c r="M13" s="29">
        <v>2</v>
      </c>
      <c r="N13" s="29">
        <v>0</v>
      </c>
      <c r="O13" s="29">
        <v>25</v>
      </c>
      <c r="P13" s="29">
        <v>10</v>
      </c>
      <c r="Q13" s="29">
        <v>85</v>
      </c>
      <c r="R13" s="39">
        <f t="shared" si="17"/>
        <v>360</v>
      </c>
      <c r="T13" s="123">
        <f t="shared" si="1"/>
        <v>480</v>
      </c>
      <c r="U13" s="2">
        <f t="shared" si="2"/>
        <v>395</v>
      </c>
      <c r="V13" s="2">
        <f t="shared" si="3"/>
        <v>85</v>
      </c>
      <c r="W13" s="2">
        <f t="shared" si="18"/>
        <v>23</v>
      </c>
      <c r="X13" s="2">
        <f t="shared" si="19"/>
        <v>62</v>
      </c>
      <c r="Y13" s="2">
        <f t="shared" si="20"/>
        <v>22.5</v>
      </c>
      <c r="Z13" s="2">
        <f t="shared" si="21"/>
        <v>0.5</v>
      </c>
      <c r="AA13" s="124">
        <f t="shared" si="22"/>
        <v>457.5</v>
      </c>
      <c r="AB13" s="13"/>
      <c r="AC13" s="123">
        <f t="shared" si="23"/>
        <v>1920</v>
      </c>
      <c r="AD13" s="2">
        <f t="shared" si="24"/>
        <v>1580</v>
      </c>
      <c r="AE13" s="55">
        <f t="shared" si="25"/>
        <v>340</v>
      </c>
      <c r="AF13" s="55">
        <f t="shared" si="26"/>
        <v>92</v>
      </c>
      <c r="AG13" s="2">
        <f t="shared" si="27"/>
        <v>248</v>
      </c>
      <c r="AH13" s="2">
        <f t="shared" si="28"/>
        <v>90</v>
      </c>
      <c r="AI13" s="2">
        <f t="shared" si="29"/>
        <v>2</v>
      </c>
      <c r="AJ13" s="124">
        <f t="shared" si="4"/>
        <v>1830</v>
      </c>
      <c r="AK13" s="13"/>
      <c r="AL13" s="176">
        <f t="shared" si="5"/>
        <v>0.17708333333333334</v>
      </c>
      <c r="AM13" s="177">
        <f t="shared" si="6"/>
        <v>0.27058823529411763</v>
      </c>
      <c r="AN13" s="178">
        <f t="shared" si="7"/>
        <v>0.97826086956521741</v>
      </c>
      <c r="AO13" s="179">
        <f t="shared" si="30"/>
        <v>4.6875E-2</v>
      </c>
      <c r="AP13" s="180">
        <f t="shared" si="31"/>
        <v>0.82291666666666663</v>
      </c>
      <c r="AQ13" s="181">
        <f t="shared" si="32"/>
        <v>0.12916666666666668</v>
      </c>
      <c r="AR13" s="182">
        <f t="shared" si="33"/>
        <v>1.0416666666666667E-3</v>
      </c>
      <c r="AS13" s="183">
        <f t="shared" si="34"/>
        <v>1</v>
      </c>
      <c r="AT13" s="184"/>
      <c r="AU13" s="185">
        <f t="shared" si="8"/>
        <v>0.17708333333333334</v>
      </c>
      <c r="AV13" s="186">
        <f t="shared" si="9"/>
        <v>0.27058823529411763</v>
      </c>
      <c r="AW13" s="187">
        <f t="shared" si="10"/>
        <v>0.97826086956521741</v>
      </c>
      <c r="AX13" s="188">
        <f t="shared" si="35"/>
        <v>4.6875E-2</v>
      </c>
      <c r="AY13" s="180">
        <f t="shared" si="11"/>
        <v>0.82291666666666663</v>
      </c>
      <c r="AZ13" s="181">
        <f t="shared" si="12"/>
        <v>0.12916666666666668</v>
      </c>
      <c r="BA13" s="182">
        <f t="shared" si="13"/>
        <v>1.0416666666666667E-3</v>
      </c>
      <c r="BB13" s="184">
        <f t="shared" si="36"/>
        <v>1</v>
      </c>
    </row>
    <row r="14" spans="2:55" x14ac:dyDescent="0.2">
      <c r="B14" s="172">
        <v>2</v>
      </c>
      <c r="C14" s="34">
        <f t="shared" si="0"/>
        <v>4</v>
      </c>
      <c r="D14" s="18" t="s">
        <v>13</v>
      </c>
      <c r="E14" s="28">
        <v>0.58333333333333337</v>
      </c>
      <c r="F14" s="28">
        <v>0.91666666666666663</v>
      </c>
      <c r="G14" s="37">
        <f t="shared" si="14"/>
        <v>480</v>
      </c>
      <c r="H14" s="33" t="str">
        <f t="shared" si="15"/>
        <v>T2</v>
      </c>
      <c r="I14" s="29">
        <v>1002</v>
      </c>
      <c r="J14" s="54">
        <f>VLOOKUP(I14,Produtos!$A$2:$C$52,3,FALSE)</f>
        <v>15</v>
      </c>
      <c r="K14" s="54">
        <f t="shared" si="16"/>
        <v>240</v>
      </c>
      <c r="L14" s="29">
        <v>802</v>
      </c>
      <c r="M14" s="29">
        <v>15</v>
      </c>
      <c r="N14" s="29">
        <v>60</v>
      </c>
      <c r="O14" s="29">
        <v>0</v>
      </c>
      <c r="P14" s="29">
        <v>75</v>
      </c>
      <c r="Q14" s="29">
        <v>340</v>
      </c>
      <c r="R14" s="39">
        <f t="shared" si="17"/>
        <v>5</v>
      </c>
      <c r="T14" s="123">
        <f t="shared" si="1"/>
        <v>420</v>
      </c>
      <c r="U14" s="2">
        <f t="shared" si="2"/>
        <v>80</v>
      </c>
      <c r="V14" s="2">
        <f t="shared" si="3"/>
        <v>340</v>
      </c>
      <c r="W14" s="2">
        <f t="shared" si="18"/>
        <v>204.25</v>
      </c>
      <c r="X14" s="2">
        <f t="shared" si="19"/>
        <v>135.75</v>
      </c>
      <c r="Y14" s="2">
        <f t="shared" si="20"/>
        <v>200.5</v>
      </c>
      <c r="Z14" s="2">
        <f t="shared" si="21"/>
        <v>3.75</v>
      </c>
      <c r="AA14" s="124">
        <f t="shared" si="22"/>
        <v>219.5</v>
      </c>
      <c r="AB14" s="13"/>
      <c r="AC14" s="123">
        <f t="shared" si="23"/>
        <v>1680</v>
      </c>
      <c r="AD14" s="2">
        <f t="shared" si="24"/>
        <v>320</v>
      </c>
      <c r="AE14" s="55">
        <f t="shared" si="25"/>
        <v>1360</v>
      </c>
      <c r="AF14" s="55">
        <f t="shared" si="26"/>
        <v>817</v>
      </c>
      <c r="AG14" s="2">
        <f t="shared" si="27"/>
        <v>543</v>
      </c>
      <c r="AH14" s="2">
        <f t="shared" si="28"/>
        <v>802</v>
      </c>
      <c r="AI14" s="2">
        <f t="shared" si="29"/>
        <v>15</v>
      </c>
      <c r="AJ14" s="124">
        <f t="shared" si="4"/>
        <v>878</v>
      </c>
      <c r="AK14" s="13"/>
      <c r="AL14" s="176">
        <f t="shared" si="5"/>
        <v>0.80952380952380953</v>
      </c>
      <c r="AM14" s="177">
        <f t="shared" si="6"/>
        <v>0.60073529411764703</v>
      </c>
      <c r="AN14" s="178">
        <f t="shared" si="7"/>
        <v>0.98164014687882495</v>
      </c>
      <c r="AO14" s="179">
        <f t="shared" si="30"/>
        <v>0.47738095238095235</v>
      </c>
      <c r="AP14" s="180">
        <f t="shared" si="31"/>
        <v>0.19047619047619047</v>
      </c>
      <c r="AQ14" s="181">
        <f t="shared" si="32"/>
        <v>0.32321428571428573</v>
      </c>
      <c r="AR14" s="182">
        <f t="shared" si="33"/>
        <v>8.9285714285714281E-3</v>
      </c>
      <c r="AS14" s="183">
        <f t="shared" si="34"/>
        <v>1</v>
      </c>
      <c r="AT14" s="184"/>
      <c r="AU14" s="185">
        <f t="shared" si="8"/>
        <v>0.80952380952380953</v>
      </c>
      <c r="AV14" s="186">
        <f t="shared" si="9"/>
        <v>0.60073529411764703</v>
      </c>
      <c r="AW14" s="187">
        <f t="shared" si="10"/>
        <v>0.98164014687882495</v>
      </c>
      <c r="AX14" s="188">
        <f t="shared" si="35"/>
        <v>0.47738095238095235</v>
      </c>
      <c r="AY14" s="180">
        <f t="shared" si="11"/>
        <v>0.19047619047619047</v>
      </c>
      <c r="AZ14" s="181">
        <f t="shared" si="12"/>
        <v>0.32321428571428573</v>
      </c>
      <c r="BA14" s="182">
        <f t="shared" si="13"/>
        <v>8.9285714285714281E-3</v>
      </c>
      <c r="BB14" s="184">
        <f t="shared" si="36"/>
        <v>1</v>
      </c>
    </row>
    <row r="15" spans="2:55" x14ac:dyDescent="0.2">
      <c r="B15" s="172">
        <v>3</v>
      </c>
      <c r="C15" s="34">
        <f t="shared" si="0"/>
        <v>5</v>
      </c>
      <c r="D15" s="18" t="s">
        <v>3</v>
      </c>
      <c r="E15" s="28">
        <v>0.91666666666666663</v>
      </c>
      <c r="F15" s="28">
        <v>0.25</v>
      </c>
      <c r="G15" s="37">
        <f t="shared" si="14"/>
        <v>480</v>
      </c>
      <c r="H15" s="33" t="str">
        <f t="shared" si="15"/>
        <v>T3</v>
      </c>
      <c r="I15" s="29">
        <v>1003</v>
      </c>
      <c r="J15" s="54">
        <f>VLOOKUP(I15,Produtos!$A$2:$C$52,3,FALSE)</f>
        <v>20</v>
      </c>
      <c r="K15" s="54">
        <f t="shared" si="16"/>
        <v>180</v>
      </c>
      <c r="L15" s="29">
        <v>450</v>
      </c>
      <c r="M15" s="29">
        <v>5</v>
      </c>
      <c r="N15" s="29">
        <v>30</v>
      </c>
      <c r="O15" s="29">
        <v>0</v>
      </c>
      <c r="P15" s="29">
        <v>10</v>
      </c>
      <c r="Q15" s="29">
        <v>200</v>
      </c>
      <c r="R15" s="39">
        <f t="shared" si="17"/>
        <v>240</v>
      </c>
      <c r="T15" s="123">
        <f t="shared" si="1"/>
        <v>450</v>
      </c>
      <c r="U15" s="2">
        <f t="shared" si="2"/>
        <v>250</v>
      </c>
      <c r="V15" s="2">
        <f t="shared" si="3"/>
        <v>200</v>
      </c>
      <c r="W15" s="2">
        <f t="shared" si="18"/>
        <v>151.66666666666666</v>
      </c>
      <c r="X15" s="2">
        <f t="shared" si="19"/>
        <v>48.333333333333343</v>
      </c>
      <c r="Y15" s="2">
        <f t="shared" si="20"/>
        <v>150</v>
      </c>
      <c r="Z15" s="2">
        <f t="shared" si="21"/>
        <v>1.6666666666666667</v>
      </c>
      <c r="AA15" s="124">
        <f t="shared" si="22"/>
        <v>300</v>
      </c>
      <c r="AB15" s="13"/>
      <c r="AC15" s="123">
        <f t="shared" si="23"/>
        <v>1350</v>
      </c>
      <c r="AD15" s="2">
        <f t="shared" si="24"/>
        <v>750</v>
      </c>
      <c r="AE15" s="55">
        <f t="shared" si="25"/>
        <v>600</v>
      </c>
      <c r="AF15" s="55">
        <f t="shared" si="26"/>
        <v>455</v>
      </c>
      <c r="AG15" s="2">
        <f t="shared" si="27"/>
        <v>145</v>
      </c>
      <c r="AH15" s="2">
        <f t="shared" si="28"/>
        <v>450</v>
      </c>
      <c r="AI15" s="2">
        <f t="shared" si="29"/>
        <v>5</v>
      </c>
      <c r="AJ15" s="124">
        <f t="shared" si="4"/>
        <v>900</v>
      </c>
      <c r="AK15" s="13"/>
      <c r="AL15" s="176">
        <f t="shared" si="5"/>
        <v>0.44444444444444442</v>
      </c>
      <c r="AM15" s="177">
        <f t="shared" si="6"/>
        <v>0.7583333333333333</v>
      </c>
      <c r="AN15" s="178">
        <f t="shared" si="7"/>
        <v>0.98901098901098905</v>
      </c>
      <c r="AO15" s="179">
        <f t="shared" si="30"/>
        <v>0.33333333333333331</v>
      </c>
      <c r="AP15" s="180">
        <f t="shared" si="31"/>
        <v>0.55555555555555558</v>
      </c>
      <c r="AQ15" s="181">
        <f t="shared" si="32"/>
        <v>0.10740740740740742</v>
      </c>
      <c r="AR15" s="182">
        <f t="shared" si="33"/>
        <v>3.7037037037037038E-3</v>
      </c>
      <c r="AS15" s="183">
        <f t="shared" si="34"/>
        <v>0.99999999999999989</v>
      </c>
      <c r="AT15" s="184"/>
      <c r="AU15" s="185">
        <f t="shared" si="8"/>
        <v>0.44444444444444442</v>
      </c>
      <c r="AV15" s="186">
        <f t="shared" si="9"/>
        <v>0.7583333333333333</v>
      </c>
      <c r="AW15" s="187">
        <f t="shared" si="10"/>
        <v>0.98901098901098905</v>
      </c>
      <c r="AX15" s="188">
        <f t="shared" si="35"/>
        <v>0.33333333333333331</v>
      </c>
      <c r="AY15" s="180">
        <f t="shared" si="11"/>
        <v>0.55555555555555558</v>
      </c>
      <c r="AZ15" s="181">
        <f t="shared" si="12"/>
        <v>0.10740740740740741</v>
      </c>
      <c r="BA15" s="182">
        <f t="shared" si="13"/>
        <v>3.7037037037037038E-3</v>
      </c>
      <c r="BB15" s="184">
        <f t="shared" si="36"/>
        <v>0.99999999999999989</v>
      </c>
    </row>
    <row r="16" spans="2:55" x14ac:dyDescent="0.2">
      <c r="B16" s="172">
        <v>3</v>
      </c>
      <c r="C16" s="34">
        <f t="shared" si="0"/>
        <v>5</v>
      </c>
      <c r="D16" s="18" t="s">
        <v>12</v>
      </c>
      <c r="E16" s="28">
        <v>0.25</v>
      </c>
      <c r="F16" s="28">
        <v>0.58333333333333337</v>
      </c>
      <c r="G16" s="37">
        <f t="shared" si="14"/>
        <v>480</v>
      </c>
      <c r="H16" s="33" t="str">
        <f t="shared" si="15"/>
        <v>T1</v>
      </c>
      <c r="I16" s="29">
        <v>1003</v>
      </c>
      <c r="J16" s="54">
        <f>VLOOKUP(I16,Produtos!$A$2:$C$52,3,FALSE)</f>
        <v>20</v>
      </c>
      <c r="K16" s="54">
        <f t="shared" si="16"/>
        <v>180</v>
      </c>
      <c r="L16" s="29">
        <v>380</v>
      </c>
      <c r="M16" s="29">
        <v>10</v>
      </c>
      <c r="N16" s="29">
        <v>0</v>
      </c>
      <c r="O16" s="29">
        <v>25</v>
      </c>
      <c r="P16" s="29">
        <v>15</v>
      </c>
      <c r="Q16" s="29">
        <v>197</v>
      </c>
      <c r="R16" s="39">
        <f t="shared" si="17"/>
        <v>243</v>
      </c>
      <c r="T16" s="123">
        <f t="shared" si="1"/>
        <v>480</v>
      </c>
      <c r="U16" s="2">
        <f t="shared" si="2"/>
        <v>283</v>
      </c>
      <c r="V16" s="2">
        <f t="shared" si="3"/>
        <v>197</v>
      </c>
      <c r="W16" s="2">
        <f t="shared" si="18"/>
        <v>130</v>
      </c>
      <c r="X16" s="2">
        <f t="shared" si="19"/>
        <v>67</v>
      </c>
      <c r="Y16" s="2">
        <f t="shared" si="20"/>
        <v>126.66666666666667</v>
      </c>
      <c r="Z16" s="2">
        <f t="shared" si="21"/>
        <v>3.3333333333333335</v>
      </c>
      <c r="AA16" s="124">
        <f t="shared" si="22"/>
        <v>353.33333333333331</v>
      </c>
      <c r="AB16" s="13"/>
      <c r="AC16" s="123">
        <f t="shared" si="23"/>
        <v>1440</v>
      </c>
      <c r="AD16" s="2">
        <f t="shared" si="24"/>
        <v>849</v>
      </c>
      <c r="AE16" s="55">
        <f t="shared" si="25"/>
        <v>591</v>
      </c>
      <c r="AF16" s="55">
        <f t="shared" si="26"/>
        <v>390</v>
      </c>
      <c r="AG16" s="2">
        <f t="shared" si="27"/>
        <v>201</v>
      </c>
      <c r="AH16" s="2">
        <f t="shared" si="28"/>
        <v>380</v>
      </c>
      <c r="AI16" s="2">
        <f t="shared" si="29"/>
        <v>10</v>
      </c>
      <c r="AJ16" s="124">
        <f t="shared" si="4"/>
        <v>1060</v>
      </c>
      <c r="AK16" s="13"/>
      <c r="AL16" s="176">
        <f t="shared" si="5"/>
        <v>0.41041666666666665</v>
      </c>
      <c r="AM16" s="177">
        <f t="shared" si="6"/>
        <v>0.65989847715736039</v>
      </c>
      <c r="AN16" s="178">
        <f t="shared" si="7"/>
        <v>0.97435897435897445</v>
      </c>
      <c r="AO16" s="179">
        <f t="shared" si="30"/>
        <v>0.2638888888888889</v>
      </c>
      <c r="AP16" s="180">
        <f t="shared" si="31"/>
        <v>0.58958333333333335</v>
      </c>
      <c r="AQ16" s="181">
        <f t="shared" si="32"/>
        <v>0.13958333333333334</v>
      </c>
      <c r="AR16" s="182">
        <f t="shared" si="33"/>
        <v>6.9444444444444449E-3</v>
      </c>
      <c r="AS16" s="183">
        <f t="shared" si="34"/>
        <v>1</v>
      </c>
      <c r="AT16" s="184"/>
      <c r="AU16" s="185">
        <f t="shared" si="8"/>
        <v>0.41041666666666665</v>
      </c>
      <c r="AV16" s="186">
        <f t="shared" si="9"/>
        <v>0.65989847715736039</v>
      </c>
      <c r="AW16" s="187">
        <f t="shared" si="10"/>
        <v>0.97435897435897434</v>
      </c>
      <c r="AX16" s="188">
        <f t="shared" si="35"/>
        <v>0.26388888888888884</v>
      </c>
      <c r="AY16" s="180">
        <f t="shared" si="11"/>
        <v>0.58958333333333335</v>
      </c>
      <c r="AZ16" s="181">
        <f t="shared" si="12"/>
        <v>0.13958333333333334</v>
      </c>
      <c r="BA16" s="182">
        <f t="shared" si="13"/>
        <v>6.9444444444444441E-3</v>
      </c>
      <c r="BB16" s="184">
        <f t="shared" si="36"/>
        <v>1</v>
      </c>
    </row>
    <row r="17" spans="2:54" x14ac:dyDescent="0.2">
      <c r="B17" s="172">
        <v>3</v>
      </c>
      <c r="C17" s="34">
        <f t="shared" si="0"/>
        <v>5</v>
      </c>
      <c r="D17" s="18" t="s">
        <v>13</v>
      </c>
      <c r="E17" s="28">
        <v>0.58333333333333337</v>
      </c>
      <c r="F17" s="28">
        <v>0.91666666666666663</v>
      </c>
      <c r="G17" s="37">
        <f t="shared" si="14"/>
        <v>480</v>
      </c>
      <c r="H17" s="33" t="str">
        <f t="shared" si="15"/>
        <v>T2</v>
      </c>
      <c r="I17" s="29">
        <v>1003</v>
      </c>
      <c r="J17" s="54">
        <f>VLOOKUP(I17,Produtos!$A$2:$C$52,3,FALSE)</f>
        <v>20</v>
      </c>
      <c r="K17" s="54">
        <f>3600/J17</f>
        <v>180</v>
      </c>
      <c r="L17" s="29">
        <v>435</v>
      </c>
      <c r="M17" s="29">
        <v>17</v>
      </c>
      <c r="N17" s="29">
        <v>60</v>
      </c>
      <c r="O17" s="29">
        <v>0</v>
      </c>
      <c r="P17" s="29">
        <v>25</v>
      </c>
      <c r="Q17" s="29">
        <v>215</v>
      </c>
      <c r="R17" s="39">
        <f t="shared" si="17"/>
        <v>180</v>
      </c>
      <c r="T17" s="123">
        <f t="shared" si="1"/>
        <v>420</v>
      </c>
      <c r="U17" s="2">
        <f t="shared" si="2"/>
        <v>205</v>
      </c>
      <c r="V17" s="2">
        <f t="shared" si="3"/>
        <v>215</v>
      </c>
      <c r="W17" s="2">
        <f t="shared" si="18"/>
        <v>150.66666666666666</v>
      </c>
      <c r="X17" s="2">
        <f t="shared" si="19"/>
        <v>64.333333333333343</v>
      </c>
      <c r="Y17" s="2">
        <f t="shared" si="20"/>
        <v>145</v>
      </c>
      <c r="Z17" s="2">
        <f t="shared" si="21"/>
        <v>5.666666666666667</v>
      </c>
      <c r="AA17" s="124">
        <f t="shared" si="22"/>
        <v>275</v>
      </c>
      <c r="AB17" s="13"/>
      <c r="AC17" s="123">
        <f t="shared" si="23"/>
        <v>1260</v>
      </c>
      <c r="AD17" s="2">
        <f t="shared" si="24"/>
        <v>615</v>
      </c>
      <c r="AE17" s="55">
        <f t="shared" si="25"/>
        <v>645</v>
      </c>
      <c r="AF17" s="55">
        <f t="shared" si="26"/>
        <v>452</v>
      </c>
      <c r="AG17" s="2">
        <f t="shared" si="27"/>
        <v>193</v>
      </c>
      <c r="AH17" s="2">
        <f t="shared" si="28"/>
        <v>435</v>
      </c>
      <c r="AI17" s="2">
        <f t="shared" si="29"/>
        <v>17</v>
      </c>
      <c r="AJ17" s="124">
        <f t="shared" si="4"/>
        <v>825</v>
      </c>
      <c r="AK17" s="13"/>
      <c r="AL17" s="176">
        <f t="shared" si="5"/>
        <v>0.51190476190476186</v>
      </c>
      <c r="AM17" s="177">
        <f t="shared" si="6"/>
        <v>0.70077519379844955</v>
      </c>
      <c r="AN17" s="178">
        <f t="shared" si="7"/>
        <v>0.96238938053097356</v>
      </c>
      <c r="AO17" s="179">
        <f t="shared" si="30"/>
        <v>0.34523809523809523</v>
      </c>
      <c r="AP17" s="180">
        <f t="shared" si="31"/>
        <v>0.48809523809523808</v>
      </c>
      <c r="AQ17" s="181">
        <f t="shared" si="32"/>
        <v>0.15317460317460319</v>
      </c>
      <c r="AR17" s="182">
        <f t="shared" si="33"/>
        <v>1.3492063492063493E-2</v>
      </c>
      <c r="AS17" s="183">
        <f t="shared" si="34"/>
        <v>0.99999999999999989</v>
      </c>
      <c r="AT17" s="184"/>
      <c r="AU17" s="185">
        <f t="shared" si="8"/>
        <v>0.51190476190476186</v>
      </c>
      <c r="AV17" s="186">
        <f t="shared" si="9"/>
        <v>0.70077519379844966</v>
      </c>
      <c r="AW17" s="187">
        <f t="shared" si="10"/>
        <v>0.96238938053097345</v>
      </c>
      <c r="AX17" s="188">
        <f t="shared" si="35"/>
        <v>0.34523809523809523</v>
      </c>
      <c r="AY17" s="180">
        <f t="shared" si="11"/>
        <v>0.48809523809523808</v>
      </c>
      <c r="AZ17" s="181">
        <f t="shared" si="12"/>
        <v>0.15317460317460319</v>
      </c>
      <c r="BA17" s="182">
        <f t="shared" si="13"/>
        <v>1.3492063492063493E-2</v>
      </c>
      <c r="BB17" s="184">
        <f t="shared" si="36"/>
        <v>0.99999999999999989</v>
      </c>
    </row>
    <row r="18" spans="2:54" x14ac:dyDescent="0.2">
      <c r="B18" s="172">
        <v>4</v>
      </c>
      <c r="C18" s="34">
        <f t="shared" si="0"/>
        <v>6</v>
      </c>
      <c r="D18" s="18" t="s">
        <v>3</v>
      </c>
      <c r="E18" s="28">
        <v>0.91666666666666663</v>
      </c>
      <c r="F18" s="28">
        <v>0.25</v>
      </c>
      <c r="G18" s="37">
        <f t="shared" si="14"/>
        <v>480</v>
      </c>
      <c r="H18" s="33" t="str">
        <f t="shared" si="15"/>
        <v>T3</v>
      </c>
      <c r="I18" s="29">
        <v>1004</v>
      </c>
      <c r="J18" s="54">
        <f>VLOOKUP(I18,Produtos!$A$2:$C$52,3,FALSE)</f>
        <v>10</v>
      </c>
      <c r="K18" s="54">
        <f t="shared" si="16"/>
        <v>360</v>
      </c>
      <c r="L18" s="29">
        <v>310</v>
      </c>
      <c r="M18" s="29">
        <v>4</v>
      </c>
      <c r="N18" s="29">
        <v>15</v>
      </c>
      <c r="O18" s="29">
        <v>20</v>
      </c>
      <c r="P18" s="29">
        <v>0</v>
      </c>
      <c r="Q18" s="29">
        <v>145</v>
      </c>
      <c r="R18" s="39">
        <f t="shared" si="17"/>
        <v>300</v>
      </c>
      <c r="T18" s="123">
        <f t="shared" si="1"/>
        <v>465</v>
      </c>
      <c r="U18" s="2">
        <f t="shared" si="2"/>
        <v>320</v>
      </c>
      <c r="V18" s="2">
        <f t="shared" si="3"/>
        <v>145</v>
      </c>
      <c r="W18" s="2">
        <f t="shared" si="18"/>
        <v>52.333333333333336</v>
      </c>
      <c r="X18" s="2">
        <f t="shared" si="19"/>
        <v>92.666666666666657</v>
      </c>
      <c r="Y18" s="2">
        <f t="shared" si="20"/>
        <v>51.666666666666664</v>
      </c>
      <c r="Z18" s="2">
        <f t="shared" si="21"/>
        <v>0.66666666666666663</v>
      </c>
      <c r="AA18" s="124">
        <f t="shared" si="22"/>
        <v>413.33333333333331</v>
      </c>
      <c r="AB18" s="13"/>
      <c r="AC18" s="123">
        <f t="shared" si="23"/>
        <v>2790</v>
      </c>
      <c r="AD18" s="2">
        <f t="shared" si="24"/>
        <v>1920</v>
      </c>
      <c r="AE18" s="55">
        <f t="shared" si="25"/>
        <v>870</v>
      </c>
      <c r="AF18" s="55">
        <f t="shared" si="26"/>
        <v>314</v>
      </c>
      <c r="AG18" s="2">
        <f t="shared" si="27"/>
        <v>556</v>
      </c>
      <c r="AH18" s="2">
        <f t="shared" si="28"/>
        <v>310</v>
      </c>
      <c r="AI18" s="2">
        <f t="shared" si="29"/>
        <v>4</v>
      </c>
      <c r="AJ18" s="124">
        <f t="shared" si="4"/>
        <v>2480</v>
      </c>
      <c r="AK18" s="13"/>
      <c r="AL18" s="176">
        <f t="shared" si="5"/>
        <v>0.31182795698924731</v>
      </c>
      <c r="AM18" s="177">
        <f t="shared" si="6"/>
        <v>0.36091954022988509</v>
      </c>
      <c r="AN18" s="178">
        <f t="shared" si="7"/>
        <v>0.98726114649681529</v>
      </c>
      <c r="AO18" s="179">
        <f t="shared" si="30"/>
        <v>0.11111111111111112</v>
      </c>
      <c r="AP18" s="180">
        <f t="shared" si="31"/>
        <v>0.68817204301075274</v>
      </c>
      <c r="AQ18" s="181">
        <f t="shared" si="32"/>
        <v>0.19928315412186379</v>
      </c>
      <c r="AR18" s="182">
        <f t="shared" si="33"/>
        <v>1.4336917562724014E-3</v>
      </c>
      <c r="AS18" s="183">
        <f t="shared" si="34"/>
        <v>1.0000000000000002</v>
      </c>
      <c r="AT18" s="184"/>
      <c r="AU18" s="185">
        <f t="shared" si="8"/>
        <v>0.31182795698924731</v>
      </c>
      <c r="AV18" s="186">
        <f t="shared" si="9"/>
        <v>0.36091954022988504</v>
      </c>
      <c r="AW18" s="187">
        <f t="shared" si="10"/>
        <v>0.98726114649681529</v>
      </c>
      <c r="AX18" s="188">
        <f t="shared" si="35"/>
        <v>0.1111111111111111</v>
      </c>
      <c r="AY18" s="180">
        <f t="shared" si="11"/>
        <v>0.68817204301075274</v>
      </c>
      <c r="AZ18" s="181">
        <f t="shared" si="12"/>
        <v>0.19928315412186379</v>
      </c>
      <c r="BA18" s="182">
        <f t="shared" si="13"/>
        <v>1.4336917562724014E-3</v>
      </c>
      <c r="BB18" s="184">
        <f t="shared" si="36"/>
        <v>1.0000000000000002</v>
      </c>
    </row>
    <row r="19" spans="2:54" x14ac:dyDescent="0.2">
      <c r="B19" s="172">
        <v>4</v>
      </c>
      <c r="C19" s="34">
        <f t="shared" si="0"/>
        <v>6</v>
      </c>
      <c r="D19" s="18" t="s">
        <v>12</v>
      </c>
      <c r="E19" s="28">
        <v>0.25</v>
      </c>
      <c r="F19" s="28">
        <v>0.41666666666666669</v>
      </c>
      <c r="G19" s="37">
        <f t="shared" si="14"/>
        <v>240</v>
      </c>
      <c r="H19" s="33" t="str">
        <f t="shared" si="15"/>
        <v>T1</v>
      </c>
      <c r="I19" s="29">
        <v>1004</v>
      </c>
      <c r="J19" s="54">
        <f>VLOOKUP(I19,Produtos!$A$2:$C$52,3,FALSE)</f>
        <v>10</v>
      </c>
      <c r="K19" s="54">
        <f t="shared" si="16"/>
        <v>360</v>
      </c>
      <c r="L19" s="29">
        <v>750</v>
      </c>
      <c r="M19" s="29">
        <v>24</v>
      </c>
      <c r="N19" s="29">
        <v>60</v>
      </c>
      <c r="O19" s="29">
        <v>0</v>
      </c>
      <c r="P19" s="29">
        <v>45</v>
      </c>
      <c r="Q19" s="29">
        <v>130</v>
      </c>
      <c r="R19" s="39">
        <f t="shared" si="17"/>
        <v>5</v>
      </c>
      <c r="T19" s="123">
        <f t="shared" si="1"/>
        <v>180</v>
      </c>
      <c r="U19" s="2">
        <f t="shared" si="2"/>
        <v>50</v>
      </c>
      <c r="V19" s="2">
        <f t="shared" si="3"/>
        <v>130</v>
      </c>
      <c r="W19" s="2">
        <f t="shared" si="18"/>
        <v>129</v>
      </c>
      <c r="X19" s="2">
        <f t="shared" si="19"/>
        <v>1</v>
      </c>
      <c r="Y19" s="2">
        <f t="shared" si="20"/>
        <v>125</v>
      </c>
      <c r="Z19" s="2">
        <f t="shared" si="21"/>
        <v>4</v>
      </c>
      <c r="AA19" s="124">
        <f t="shared" si="22"/>
        <v>55</v>
      </c>
      <c r="AB19" s="13"/>
      <c r="AC19" s="123">
        <f t="shared" si="23"/>
        <v>1080</v>
      </c>
      <c r="AD19" s="2">
        <f t="shared" si="24"/>
        <v>300</v>
      </c>
      <c r="AE19" s="55">
        <f t="shared" si="25"/>
        <v>780</v>
      </c>
      <c r="AF19" s="55">
        <f t="shared" si="26"/>
        <v>774</v>
      </c>
      <c r="AG19" s="2">
        <f t="shared" si="27"/>
        <v>6</v>
      </c>
      <c r="AH19" s="2">
        <f t="shared" si="28"/>
        <v>750</v>
      </c>
      <c r="AI19" s="2">
        <f t="shared" si="29"/>
        <v>24</v>
      </c>
      <c r="AJ19" s="124">
        <f t="shared" si="4"/>
        <v>330</v>
      </c>
      <c r="AK19" s="13"/>
      <c r="AL19" s="176">
        <f t="shared" si="5"/>
        <v>0.72222222222222221</v>
      </c>
      <c r="AM19" s="177">
        <f t="shared" si="6"/>
        <v>0.99230769230769234</v>
      </c>
      <c r="AN19" s="178">
        <f t="shared" si="7"/>
        <v>0.96899224806201545</v>
      </c>
      <c r="AO19" s="179">
        <f t="shared" si="30"/>
        <v>0.69444444444444442</v>
      </c>
      <c r="AP19" s="180">
        <f t="shared" si="31"/>
        <v>0.27777777777777779</v>
      </c>
      <c r="AQ19" s="181">
        <f t="shared" si="32"/>
        <v>5.5555555555555558E-3</v>
      </c>
      <c r="AR19" s="182">
        <f t="shared" si="33"/>
        <v>2.2222222222222223E-2</v>
      </c>
      <c r="AS19" s="183">
        <f t="shared" si="34"/>
        <v>1</v>
      </c>
      <c r="AT19" s="184"/>
      <c r="AU19" s="185">
        <f t="shared" si="8"/>
        <v>0.72222222222222221</v>
      </c>
      <c r="AV19" s="186">
        <f t="shared" si="9"/>
        <v>0.99230769230769234</v>
      </c>
      <c r="AW19" s="187">
        <f t="shared" si="10"/>
        <v>0.96899224806201545</v>
      </c>
      <c r="AX19" s="188">
        <f t="shared" si="35"/>
        <v>0.69444444444444442</v>
      </c>
      <c r="AY19" s="180">
        <f t="shared" si="11"/>
        <v>0.27777777777777779</v>
      </c>
      <c r="AZ19" s="181">
        <f t="shared" si="12"/>
        <v>5.5555555555555558E-3</v>
      </c>
      <c r="BA19" s="182">
        <f t="shared" si="13"/>
        <v>2.2222222222222223E-2</v>
      </c>
      <c r="BB19" s="184">
        <f t="shared" si="36"/>
        <v>1</v>
      </c>
    </row>
    <row r="20" spans="2:54" x14ac:dyDescent="0.2">
      <c r="B20" s="172">
        <v>4</v>
      </c>
      <c r="C20" s="34">
        <f t="shared" si="0"/>
        <v>6</v>
      </c>
      <c r="D20" s="18" t="s">
        <v>13</v>
      </c>
      <c r="E20" s="28">
        <v>0.58333333333333337</v>
      </c>
      <c r="F20" s="28">
        <v>0.91666666666666663</v>
      </c>
      <c r="G20" s="37">
        <f t="shared" si="14"/>
        <v>480</v>
      </c>
      <c r="H20" s="33" t="str">
        <f t="shared" si="15"/>
        <v>T2</v>
      </c>
      <c r="I20" s="29">
        <v>1004</v>
      </c>
      <c r="J20" s="54">
        <f>VLOOKUP(I20,Produtos!$A$2:$C$52,3,FALSE)</f>
        <v>10</v>
      </c>
      <c r="K20" s="54">
        <f t="shared" si="16"/>
        <v>360</v>
      </c>
      <c r="L20" s="29">
        <v>690</v>
      </c>
      <c r="M20" s="29">
        <v>15</v>
      </c>
      <c r="N20" s="29">
        <v>60</v>
      </c>
      <c r="O20" s="29">
        <v>0</v>
      </c>
      <c r="P20" s="29">
        <v>80</v>
      </c>
      <c r="Q20" s="29">
        <v>340</v>
      </c>
      <c r="R20" s="39">
        <f t="shared" si="17"/>
        <v>0</v>
      </c>
      <c r="T20" s="123">
        <f t="shared" si="1"/>
        <v>420</v>
      </c>
      <c r="U20" s="2">
        <f t="shared" si="2"/>
        <v>80</v>
      </c>
      <c r="V20" s="2">
        <f t="shared" si="3"/>
        <v>340</v>
      </c>
      <c r="W20" s="2">
        <f t="shared" si="18"/>
        <v>117.5</v>
      </c>
      <c r="X20" s="2">
        <f t="shared" si="19"/>
        <v>222.5</v>
      </c>
      <c r="Y20" s="2">
        <f t="shared" si="20"/>
        <v>115</v>
      </c>
      <c r="Z20" s="2">
        <f t="shared" si="21"/>
        <v>2.5</v>
      </c>
      <c r="AA20" s="124">
        <f t="shared" si="22"/>
        <v>305</v>
      </c>
      <c r="AB20" s="13"/>
      <c r="AC20" s="123">
        <f t="shared" si="23"/>
        <v>2520</v>
      </c>
      <c r="AD20" s="2">
        <f t="shared" si="24"/>
        <v>480</v>
      </c>
      <c r="AE20" s="55">
        <f t="shared" si="25"/>
        <v>2040</v>
      </c>
      <c r="AF20" s="55">
        <f t="shared" si="26"/>
        <v>705</v>
      </c>
      <c r="AG20" s="2">
        <f t="shared" si="27"/>
        <v>1335</v>
      </c>
      <c r="AH20" s="2">
        <f t="shared" si="28"/>
        <v>690</v>
      </c>
      <c r="AI20" s="2">
        <f t="shared" si="29"/>
        <v>15</v>
      </c>
      <c r="AJ20" s="124">
        <f t="shared" si="4"/>
        <v>1830</v>
      </c>
      <c r="AK20" s="13"/>
      <c r="AL20" s="176">
        <f t="shared" si="5"/>
        <v>0.80952380952380953</v>
      </c>
      <c r="AM20" s="177">
        <f t="shared" si="6"/>
        <v>0.34558823529411764</v>
      </c>
      <c r="AN20" s="178">
        <f t="shared" si="7"/>
        <v>0.97872340425531912</v>
      </c>
      <c r="AO20" s="179">
        <f t="shared" si="30"/>
        <v>0.27380952380952378</v>
      </c>
      <c r="AP20" s="180">
        <f t="shared" si="31"/>
        <v>0.19047619047619047</v>
      </c>
      <c r="AQ20" s="181">
        <f t="shared" si="32"/>
        <v>0.52976190476190477</v>
      </c>
      <c r="AR20" s="182">
        <f t="shared" si="33"/>
        <v>5.9523809523809521E-3</v>
      </c>
      <c r="AS20" s="183">
        <f t="shared" si="34"/>
        <v>1</v>
      </c>
      <c r="AT20" s="184"/>
      <c r="AU20" s="185">
        <f t="shared" si="8"/>
        <v>0.80952380952380953</v>
      </c>
      <c r="AV20" s="186">
        <f t="shared" si="9"/>
        <v>0.34558823529411764</v>
      </c>
      <c r="AW20" s="187">
        <f t="shared" si="10"/>
        <v>0.97872340425531912</v>
      </c>
      <c r="AX20" s="188">
        <f t="shared" si="35"/>
        <v>0.27380952380952378</v>
      </c>
      <c r="AY20" s="180">
        <f t="shared" si="11"/>
        <v>0.19047619047619047</v>
      </c>
      <c r="AZ20" s="181">
        <f t="shared" si="12"/>
        <v>0.52976190476190477</v>
      </c>
      <c r="BA20" s="182">
        <f t="shared" si="13"/>
        <v>5.9523809523809521E-3</v>
      </c>
      <c r="BB20" s="184">
        <f t="shared" si="36"/>
        <v>1</v>
      </c>
    </row>
    <row r="21" spans="2:54" x14ac:dyDescent="0.2">
      <c r="B21" s="172">
        <v>5</v>
      </c>
      <c r="C21" s="34">
        <f t="shared" si="0"/>
        <v>7</v>
      </c>
      <c r="D21" s="18" t="s">
        <v>3</v>
      </c>
      <c r="E21" s="28">
        <v>0.91666666666666663</v>
      </c>
      <c r="F21" s="28">
        <v>0.25</v>
      </c>
      <c r="G21" s="37">
        <f t="shared" si="14"/>
        <v>480</v>
      </c>
      <c r="H21" s="33" t="str">
        <f t="shared" si="15"/>
        <v>T3</v>
      </c>
      <c r="I21" s="29">
        <v>1005</v>
      </c>
      <c r="J21" s="54">
        <f>VLOOKUP(I21,Produtos!$A$2:$C$52,3,FALSE)</f>
        <v>15</v>
      </c>
      <c r="K21" s="54">
        <f t="shared" si="16"/>
        <v>240</v>
      </c>
      <c r="L21" s="29">
        <v>640</v>
      </c>
      <c r="M21" s="29">
        <v>10</v>
      </c>
      <c r="N21" s="29">
        <v>60</v>
      </c>
      <c r="O21" s="29">
        <v>0</v>
      </c>
      <c r="P21" s="29">
        <v>25</v>
      </c>
      <c r="Q21" s="29">
        <v>305</v>
      </c>
      <c r="R21" s="39">
        <f t="shared" si="17"/>
        <v>90</v>
      </c>
      <c r="T21" s="123">
        <f t="shared" si="1"/>
        <v>420</v>
      </c>
      <c r="U21" s="2">
        <f t="shared" si="2"/>
        <v>115</v>
      </c>
      <c r="V21" s="2">
        <f t="shared" si="3"/>
        <v>305</v>
      </c>
      <c r="W21" s="2">
        <f t="shared" si="18"/>
        <v>162.5</v>
      </c>
      <c r="X21" s="2">
        <f t="shared" si="19"/>
        <v>142.5</v>
      </c>
      <c r="Y21" s="2">
        <f t="shared" si="20"/>
        <v>160</v>
      </c>
      <c r="Z21" s="2">
        <f t="shared" si="21"/>
        <v>2.5</v>
      </c>
      <c r="AA21" s="124">
        <f t="shared" si="22"/>
        <v>260</v>
      </c>
      <c r="AB21" s="13"/>
      <c r="AC21" s="123">
        <f t="shared" si="23"/>
        <v>1680</v>
      </c>
      <c r="AD21" s="2">
        <f t="shared" si="24"/>
        <v>460</v>
      </c>
      <c r="AE21" s="55">
        <f t="shared" si="25"/>
        <v>1220</v>
      </c>
      <c r="AF21" s="55">
        <f t="shared" si="26"/>
        <v>650</v>
      </c>
      <c r="AG21" s="2">
        <f t="shared" si="27"/>
        <v>570</v>
      </c>
      <c r="AH21" s="2">
        <f t="shared" si="28"/>
        <v>640</v>
      </c>
      <c r="AI21" s="2">
        <f t="shared" si="29"/>
        <v>10</v>
      </c>
      <c r="AJ21" s="124">
        <f t="shared" si="4"/>
        <v>1040</v>
      </c>
      <c r="AK21" s="13"/>
      <c r="AL21" s="176">
        <f t="shared" si="5"/>
        <v>0.72619047619047616</v>
      </c>
      <c r="AM21" s="177">
        <f t="shared" si="6"/>
        <v>0.53278688524590168</v>
      </c>
      <c r="AN21" s="178">
        <f t="shared" si="7"/>
        <v>0.98461538461538467</v>
      </c>
      <c r="AO21" s="179">
        <f t="shared" si="30"/>
        <v>0.38095238095238099</v>
      </c>
      <c r="AP21" s="180">
        <f t="shared" si="31"/>
        <v>0.27380952380952384</v>
      </c>
      <c r="AQ21" s="181">
        <f t="shared" si="32"/>
        <v>0.3392857142857143</v>
      </c>
      <c r="AR21" s="182">
        <f t="shared" si="33"/>
        <v>5.9523809523809521E-3</v>
      </c>
      <c r="AS21" s="183">
        <f t="shared" si="34"/>
        <v>1.0000000000000002</v>
      </c>
      <c r="AT21" s="184"/>
      <c r="AU21" s="185">
        <f t="shared" si="8"/>
        <v>0.72619047619047616</v>
      </c>
      <c r="AV21" s="186">
        <f t="shared" si="9"/>
        <v>0.53278688524590168</v>
      </c>
      <c r="AW21" s="187">
        <f t="shared" si="10"/>
        <v>0.98461538461538467</v>
      </c>
      <c r="AX21" s="188">
        <f t="shared" si="35"/>
        <v>0.38095238095238099</v>
      </c>
      <c r="AY21" s="180">
        <f t="shared" si="11"/>
        <v>0.27380952380952384</v>
      </c>
      <c r="AZ21" s="181">
        <f t="shared" si="12"/>
        <v>0.3392857142857143</v>
      </c>
      <c r="BA21" s="182">
        <f t="shared" si="13"/>
        <v>5.9523809523809521E-3</v>
      </c>
      <c r="BB21" s="184">
        <f t="shared" si="36"/>
        <v>1.0000000000000002</v>
      </c>
    </row>
    <row r="22" spans="2:54" x14ac:dyDescent="0.2">
      <c r="B22" s="172">
        <v>5</v>
      </c>
      <c r="C22" s="34">
        <f t="shared" si="0"/>
        <v>7</v>
      </c>
      <c r="D22" s="18" t="s">
        <v>12</v>
      </c>
      <c r="E22" s="28">
        <v>0.25</v>
      </c>
      <c r="F22" s="28">
        <v>0.58333333333333337</v>
      </c>
      <c r="G22" s="37">
        <f t="shared" si="14"/>
        <v>480</v>
      </c>
      <c r="H22" s="33" t="str">
        <f t="shared" si="15"/>
        <v>T1</v>
      </c>
      <c r="I22" s="29">
        <v>1005</v>
      </c>
      <c r="J22" s="54">
        <f>VLOOKUP(I22,Produtos!$A$2:$C$52,3,FALSE)</f>
        <v>15</v>
      </c>
      <c r="K22" s="54">
        <f t="shared" si="16"/>
        <v>240</v>
      </c>
      <c r="L22" s="29">
        <v>145</v>
      </c>
      <c r="M22" s="29">
        <v>27</v>
      </c>
      <c r="N22" s="29">
        <v>0</v>
      </c>
      <c r="O22" s="29">
        <v>15</v>
      </c>
      <c r="P22" s="29">
        <v>5</v>
      </c>
      <c r="Q22" s="29">
        <v>70</v>
      </c>
      <c r="R22" s="39">
        <f t="shared" si="17"/>
        <v>390</v>
      </c>
      <c r="T22" s="123">
        <f t="shared" si="1"/>
        <v>480</v>
      </c>
      <c r="U22" s="2">
        <f t="shared" si="2"/>
        <v>410</v>
      </c>
      <c r="V22" s="2">
        <f t="shared" si="3"/>
        <v>70</v>
      </c>
      <c r="W22" s="2">
        <f t="shared" si="18"/>
        <v>43</v>
      </c>
      <c r="X22" s="2">
        <f t="shared" si="19"/>
        <v>27</v>
      </c>
      <c r="Y22" s="2">
        <f t="shared" si="20"/>
        <v>36.25</v>
      </c>
      <c r="Z22" s="2">
        <f t="shared" si="21"/>
        <v>6.75</v>
      </c>
      <c r="AA22" s="124">
        <f t="shared" si="22"/>
        <v>443.75</v>
      </c>
      <c r="AB22" s="13"/>
      <c r="AC22" s="123">
        <f t="shared" si="23"/>
        <v>1920</v>
      </c>
      <c r="AD22" s="2">
        <f t="shared" si="24"/>
        <v>1640</v>
      </c>
      <c r="AE22" s="55">
        <f t="shared" si="25"/>
        <v>280</v>
      </c>
      <c r="AF22" s="55">
        <f t="shared" si="26"/>
        <v>172</v>
      </c>
      <c r="AG22" s="2">
        <f t="shared" si="27"/>
        <v>108</v>
      </c>
      <c r="AH22" s="2">
        <f t="shared" si="28"/>
        <v>145</v>
      </c>
      <c r="AI22" s="2">
        <f t="shared" si="29"/>
        <v>27</v>
      </c>
      <c r="AJ22" s="124">
        <f t="shared" si="4"/>
        <v>1775</v>
      </c>
      <c r="AK22" s="13"/>
      <c r="AL22" s="176">
        <f t="shared" si="5"/>
        <v>0.14583333333333334</v>
      </c>
      <c r="AM22" s="177">
        <f t="shared" si="6"/>
        <v>0.61428571428571432</v>
      </c>
      <c r="AN22" s="178">
        <f t="shared" si="7"/>
        <v>0.84302325581395354</v>
      </c>
      <c r="AO22" s="179">
        <f t="shared" si="30"/>
        <v>7.5520833333333356E-2</v>
      </c>
      <c r="AP22" s="180">
        <f t="shared" si="31"/>
        <v>0.85416666666666663</v>
      </c>
      <c r="AQ22" s="181">
        <f t="shared" si="32"/>
        <v>5.6250000000000001E-2</v>
      </c>
      <c r="AR22" s="182">
        <f t="shared" si="33"/>
        <v>1.40625E-2</v>
      </c>
      <c r="AS22" s="183">
        <f t="shared" si="34"/>
        <v>1</v>
      </c>
      <c r="AT22" s="184"/>
      <c r="AU22" s="185">
        <f t="shared" si="8"/>
        <v>0.14583333333333334</v>
      </c>
      <c r="AV22" s="186">
        <f t="shared" si="9"/>
        <v>0.61428571428571432</v>
      </c>
      <c r="AW22" s="187">
        <f t="shared" si="10"/>
        <v>0.84302325581395354</v>
      </c>
      <c r="AX22" s="188">
        <f t="shared" si="35"/>
        <v>7.5520833333333356E-2</v>
      </c>
      <c r="AY22" s="180">
        <f t="shared" si="11"/>
        <v>0.85416666666666663</v>
      </c>
      <c r="AZ22" s="181">
        <f t="shared" si="12"/>
        <v>5.6250000000000001E-2</v>
      </c>
      <c r="BA22" s="182">
        <f t="shared" si="13"/>
        <v>1.40625E-2</v>
      </c>
      <c r="BB22" s="184">
        <f t="shared" si="36"/>
        <v>1</v>
      </c>
    </row>
    <row r="23" spans="2:54" x14ac:dyDescent="0.2">
      <c r="B23" s="172">
        <v>5</v>
      </c>
      <c r="C23" s="34">
        <f t="shared" si="0"/>
        <v>7</v>
      </c>
      <c r="D23" s="18" t="s">
        <v>13</v>
      </c>
      <c r="E23" s="28">
        <v>0.58333333333333337</v>
      </c>
      <c r="F23" s="28">
        <v>0.91666666666666663</v>
      </c>
      <c r="G23" s="37">
        <f t="shared" si="14"/>
        <v>480</v>
      </c>
      <c r="H23" s="33" t="str">
        <f t="shared" si="15"/>
        <v>T2</v>
      </c>
      <c r="I23" s="29">
        <v>1005</v>
      </c>
      <c r="J23" s="54">
        <f>VLOOKUP(I23,Produtos!$A$2:$C$52,3,FALSE)</f>
        <v>15</v>
      </c>
      <c r="K23" s="54">
        <f t="shared" si="16"/>
        <v>240</v>
      </c>
      <c r="L23" s="29">
        <v>800</v>
      </c>
      <c r="M23" s="29">
        <v>25</v>
      </c>
      <c r="N23" s="29">
        <v>70</v>
      </c>
      <c r="O23" s="29">
        <v>0</v>
      </c>
      <c r="P23" s="29">
        <v>35</v>
      </c>
      <c r="Q23" s="29">
        <v>375</v>
      </c>
      <c r="R23" s="39">
        <f t="shared" si="17"/>
        <v>0</v>
      </c>
      <c r="T23" s="123">
        <f t="shared" si="1"/>
        <v>410</v>
      </c>
      <c r="U23" s="2">
        <f t="shared" si="2"/>
        <v>35</v>
      </c>
      <c r="V23" s="2">
        <f t="shared" si="3"/>
        <v>375</v>
      </c>
      <c r="W23" s="2">
        <f t="shared" si="18"/>
        <v>206.25</v>
      </c>
      <c r="X23" s="2">
        <f t="shared" si="19"/>
        <v>168.75</v>
      </c>
      <c r="Y23" s="2">
        <f t="shared" si="20"/>
        <v>200</v>
      </c>
      <c r="Z23" s="2">
        <f t="shared" si="21"/>
        <v>6.25</v>
      </c>
      <c r="AA23" s="124">
        <f t="shared" si="22"/>
        <v>210</v>
      </c>
      <c r="AB23" s="13"/>
      <c r="AC23" s="123">
        <f t="shared" si="23"/>
        <v>1640</v>
      </c>
      <c r="AD23" s="2">
        <f t="shared" si="24"/>
        <v>140</v>
      </c>
      <c r="AE23" s="55">
        <f t="shared" si="25"/>
        <v>1500</v>
      </c>
      <c r="AF23" s="55">
        <f t="shared" ref="AF23:AF26" si="37">L23+M23</f>
        <v>825</v>
      </c>
      <c r="AG23" s="2">
        <f t="shared" ref="AG23:AG26" si="38">AE23-AF23</f>
        <v>675</v>
      </c>
      <c r="AH23" s="2">
        <f t="shared" si="28"/>
        <v>800</v>
      </c>
      <c r="AI23" s="2">
        <f t="shared" si="29"/>
        <v>25</v>
      </c>
      <c r="AJ23" s="124">
        <f t="shared" si="4"/>
        <v>840</v>
      </c>
      <c r="AK23" s="13"/>
      <c r="AL23" s="176">
        <f t="shared" si="5"/>
        <v>0.91463414634146345</v>
      </c>
      <c r="AM23" s="177">
        <f t="shared" si="6"/>
        <v>0.55000000000000004</v>
      </c>
      <c r="AN23" s="178">
        <f t="shared" si="7"/>
        <v>0.96969696969696972</v>
      </c>
      <c r="AO23" s="179">
        <f t="shared" si="30"/>
        <v>0.48780487804878059</v>
      </c>
      <c r="AP23" s="180">
        <f t="shared" si="31"/>
        <v>8.5365853658536592E-2</v>
      </c>
      <c r="AQ23" s="181">
        <f t="shared" si="32"/>
        <v>0.41158536585365851</v>
      </c>
      <c r="AR23" s="182">
        <f t="shared" si="33"/>
        <v>1.524390243902439E-2</v>
      </c>
      <c r="AS23" s="183">
        <f t="shared" si="34"/>
        <v>1</v>
      </c>
      <c r="AT23" s="184"/>
      <c r="AU23" s="185">
        <f t="shared" si="8"/>
        <v>0.91463414634146345</v>
      </c>
      <c r="AV23" s="186">
        <f t="shared" si="9"/>
        <v>0.55000000000000004</v>
      </c>
      <c r="AW23" s="187">
        <f t="shared" si="10"/>
        <v>0.96969696969696972</v>
      </c>
      <c r="AX23" s="188">
        <f t="shared" si="35"/>
        <v>0.48780487804878059</v>
      </c>
      <c r="AY23" s="180">
        <f t="shared" si="11"/>
        <v>8.5365853658536592E-2</v>
      </c>
      <c r="AZ23" s="181">
        <f t="shared" si="12"/>
        <v>0.41158536585365851</v>
      </c>
      <c r="BA23" s="182">
        <f t="shared" si="13"/>
        <v>1.524390243902439E-2</v>
      </c>
      <c r="BB23" s="184">
        <f t="shared" si="36"/>
        <v>1</v>
      </c>
    </row>
    <row r="24" spans="2:54" x14ac:dyDescent="0.2">
      <c r="B24" s="172">
        <v>6</v>
      </c>
      <c r="C24" s="34">
        <f t="shared" si="0"/>
        <v>1</v>
      </c>
      <c r="D24" s="18" t="s">
        <v>3</v>
      </c>
      <c r="E24" s="28">
        <v>0.91666666666666663</v>
      </c>
      <c r="F24" s="28">
        <v>0.25</v>
      </c>
      <c r="G24" s="37">
        <f>IF(I24="NP",0,(IF(F24&gt;=E24,(HOUR(F24)*60 + MINUTE(F24) + SECOND(F24)/60) - (HOUR(E24)*60 + MINUTE(E24) + SECOND(E24)/60), 1440-(HOUR(E24)*60 + MINUTE(E24) + SECOND(E24)/60)+(HOUR(F24)*60 + MINUTE(F24) + SECOND(F24)/60))))</f>
        <v>0</v>
      </c>
      <c r="H24" s="33" t="str">
        <f t="shared" si="15"/>
        <v>T3</v>
      </c>
      <c r="I24" s="29" t="s">
        <v>44</v>
      </c>
      <c r="J24" s="54">
        <f>VLOOKUP(I24,Produtos!$A$2:$C$52,3,FALSE)</f>
        <v>9.9999999999999898E+18</v>
      </c>
      <c r="K24" s="54">
        <f>3600/J24</f>
        <v>3.6000000000000038E-16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39">
        <f t="shared" si="17"/>
        <v>0</v>
      </c>
      <c r="T24" s="123">
        <f t="shared" si="1"/>
        <v>0</v>
      </c>
      <c r="U24" s="2">
        <f t="shared" si="2"/>
        <v>0</v>
      </c>
      <c r="V24" s="2">
        <f t="shared" si="3"/>
        <v>0</v>
      </c>
      <c r="W24" s="2">
        <f t="shared" si="18"/>
        <v>0</v>
      </c>
      <c r="X24" s="2">
        <f t="shared" si="19"/>
        <v>0</v>
      </c>
      <c r="Y24" s="2">
        <f t="shared" si="20"/>
        <v>0</v>
      </c>
      <c r="Z24" s="2">
        <f t="shared" si="21"/>
        <v>0</v>
      </c>
      <c r="AA24" s="124">
        <f t="shared" si="22"/>
        <v>0</v>
      </c>
      <c r="AB24" s="13"/>
      <c r="AC24" s="123">
        <f t="shared" si="23"/>
        <v>0</v>
      </c>
      <c r="AD24" s="2">
        <f t="shared" si="24"/>
        <v>0</v>
      </c>
      <c r="AE24" s="55">
        <f t="shared" si="25"/>
        <v>0</v>
      </c>
      <c r="AF24" s="55">
        <f t="shared" si="37"/>
        <v>0</v>
      </c>
      <c r="AG24" s="2">
        <f t="shared" si="38"/>
        <v>0</v>
      </c>
      <c r="AH24" s="2">
        <f t="shared" si="28"/>
        <v>0</v>
      </c>
      <c r="AI24" s="2">
        <f t="shared" si="29"/>
        <v>0</v>
      </c>
      <c r="AJ24" s="124">
        <f t="shared" si="4"/>
        <v>0</v>
      </c>
      <c r="AK24" s="13"/>
      <c r="AL24" s="176">
        <f t="shared" si="5"/>
        <v>0</v>
      </c>
      <c r="AM24" s="177">
        <f t="shared" si="6"/>
        <v>0</v>
      </c>
      <c r="AN24" s="178">
        <f t="shared" si="7"/>
        <v>0</v>
      </c>
      <c r="AO24" s="179">
        <f t="shared" si="30"/>
        <v>0</v>
      </c>
      <c r="AP24" s="180">
        <f t="shared" si="31"/>
        <v>0</v>
      </c>
      <c r="AQ24" s="181">
        <f t="shared" si="32"/>
        <v>0</v>
      </c>
      <c r="AR24" s="182">
        <f t="shared" si="33"/>
        <v>0</v>
      </c>
      <c r="AS24" s="183">
        <f t="shared" si="34"/>
        <v>0</v>
      </c>
      <c r="AT24" s="184"/>
      <c r="AU24" s="185">
        <f t="shared" si="8"/>
        <v>0</v>
      </c>
      <c r="AV24" s="186">
        <f t="shared" si="9"/>
        <v>0</v>
      </c>
      <c r="AW24" s="187">
        <f t="shared" si="10"/>
        <v>0</v>
      </c>
      <c r="AX24" s="188">
        <f t="shared" si="35"/>
        <v>0</v>
      </c>
      <c r="AY24" s="180">
        <f t="shared" si="11"/>
        <v>0</v>
      </c>
      <c r="AZ24" s="181">
        <f t="shared" si="12"/>
        <v>0</v>
      </c>
      <c r="BA24" s="182">
        <f t="shared" si="13"/>
        <v>0</v>
      </c>
      <c r="BB24" s="184">
        <f t="shared" si="36"/>
        <v>0</v>
      </c>
    </row>
    <row r="25" spans="2:54" x14ac:dyDescent="0.2">
      <c r="B25" s="172">
        <v>6</v>
      </c>
      <c r="C25" s="34">
        <f t="shared" si="0"/>
        <v>1</v>
      </c>
      <c r="D25" s="18" t="s">
        <v>12</v>
      </c>
      <c r="E25" s="28">
        <v>0.25</v>
      </c>
      <c r="F25" s="28">
        <v>0.58333333333333337</v>
      </c>
      <c r="G25" s="37">
        <f t="shared" ref="G25:G88" si="39">IF(I25="NP",0,(IF(F25&gt;=E25,(HOUR(F25)*60 + MINUTE(F25) + SECOND(F25)/60) - (HOUR(E25)*60 + MINUTE(E25) + SECOND(E25)/60), 1440-(HOUR(E25)*60 + MINUTE(E25) + SECOND(E25)/60)+(HOUR(F25)*60 + MINUTE(F25) + SECOND(F25)/60))))</f>
        <v>0</v>
      </c>
      <c r="H25" s="33" t="str">
        <f t="shared" si="15"/>
        <v>T1</v>
      </c>
      <c r="I25" s="29" t="s">
        <v>44</v>
      </c>
      <c r="J25" s="54">
        <f>VLOOKUP(I25,Produtos!$A$2:$C$52,3,FALSE)</f>
        <v>9.9999999999999898E+18</v>
      </c>
      <c r="K25" s="54">
        <f t="shared" si="16"/>
        <v>3.6000000000000038E-16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39">
        <f t="shared" si="17"/>
        <v>0</v>
      </c>
      <c r="T25" s="123">
        <f t="shared" si="1"/>
        <v>0</v>
      </c>
      <c r="U25" s="2">
        <f t="shared" si="2"/>
        <v>0</v>
      </c>
      <c r="V25" s="2">
        <f t="shared" si="3"/>
        <v>0</v>
      </c>
      <c r="W25" s="2">
        <f t="shared" si="18"/>
        <v>0</v>
      </c>
      <c r="X25" s="2">
        <f t="shared" si="19"/>
        <v>0</v>
      </c>
      <c r="Y25" s="2">
        <f t="shared" si="20"/>
        <v>0</v>
      </c>
      <c r="Z25" s="2">
        <f t="shared" si="21"/>
        <v>0</v>
      </c>
      <c r="AA25" s="124">
        <f t="shared" si="22"/>
        <v>0</v>
      </c>
      <c r="AB25" s="13"/>
      <c r="AC25" s="123">
        <f t="shared" si="23"/>
        <v>0</v>
      </c>
      <c r="AD25" s="2">
        <f t="shared" si="24"/>
        <v>0</v>
      </c>
      <c r="AE25" s="55">
        <f t="shared" si="25"/>
        <v>0</v>
      </c>
      <c r="AF25" s="55">
        <f t="shared" si="37"/>
        <v>0</v>
      </c>
      <c r="AG25" s="2">
        <f t="shared" si="38"/>
        <v>0</v>
      </c>
      <c r="AH25" s="2">
        <f t="shared" si="28"/>
        <v>0</v>
      </c>
      <c r="AI25" s="2">
        <f t="shared" si="29"/>
        <v>0</v>
      </c>
      <c r="AJ25" s="124">
        <f t="shared" si="4"/>
        <v>0</v>
      </c>
      <c r="AK25" s="13"/>
      <c r="AL25" s="176">
        <f t="shared" si="5"/>
        <v>0</v>
      </c>
      <c r="AM25" s="177">
        <f t="shared" si="6"/>
        <v>0</v>
      </c>
      <c r="AN25" s="178">
        <f t="shared" si="7"/>
        <v>0</v>
      </c>
      <c r="AO25" s="179">
        <f t="shared" si="30"/>
        <v>0</v>
      </c>
      <c r="AP25" s="180">
        <f t="shared" si="31"/>
        <v>0</v>
      </c>
      <c r="AQ25" s="181">
        <f t="shared" si="32"/>
        <v>0</v>
      </c>
      <c r="AR25" s="182">
        <f t="shared" si="33"/>
        <v>0</v>
      </c>
      <c r="AS25" s="183">
        <f t="shared" si="34"/>
        <v>0</v>
      </c>
      <c r="AT25" s="184"/>
      <c r="AU25" s="185">
        <f t="shared" si="8"/>
        <v>0</v>
      </c>
      <c r="AV25" s="186">
        <f t="shared" si="9"/>
        <v>0</v>
      </c>
      <c r="AW25" s="187">
        <f t="shared" si="10"/>
        <v>0</v>
      </c>
      <c r="AX25" s="188">
        <f t="shared" si="35"/>
        <v>0</v>
      </c>
      <c r="AY25" s="180">
        <f t="shared" si="11"/>
        <v>0</v>
      </c>
      <c r="AZ25" s="181">
        <f t="shared" si="12"/>
        <v>0</v>
      </c>
      <c r="BA25" s="182">
        <f t="shared" si="13"/>
        <v>0</v>
      </c>
      <c r="BB25" s="184">
        <f t="shared" si="36"/>
        <v>0</v>
      </c>
    </row>
    <row r="26" spans="2:54" x14ac:dyDescent="0.2">
      <c r="B26" s="172">
        <v>6</v>
      </c>
      <c r="C26" s="34">
        <f t="shared" si="0"/>
        <v>1</v>
      </c>
      <c r="D26" s="18" t="s">
        <v>13</v>
      </c>
      <c r="E26" s="28">
        <v>0.58333333333333337</v>
      </c>
      <c r="F26" s="28">
        <v>0.91666666666666663</v>
      </c>
      <c r="G26" s="37">
        <f t="shared" si="39"/>
        <v>0</v>
      </c>
      <c r="H26" s="33" t="str">
        <f t="shared" si="15"/>
        <v>T2</v>
      </c>
      <c r="I26" s="29" t="s">
        <v>44</v>
      </c>
      <c r="J26" s="54">
        <f>VLOOKUP(I26,Produtos!$A$2:$C$52,3,FALSE)</f>
        <v>9.9999999999999898E+18</v>
      </c>
      <c r="K26" s="54">
        <f t="shared" si="16"/>
        <v>3.6000000000000038E-16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39">
        <f t="shared" si="17"/>
        <v>0</v>
      </c>
      <c r="T26" s="123">
        <f t="shared" si="1"/>
        <v>0</v>
      </c>
      <c r="U26" s="2">
        <f t="shared" si="2"/>
        <v>0</v>
      </c>
      <c r="V26" s="2">
        <f t="shared" si="3"/>
        <v>0</v>
      </c>
      <c r="W26" s="2">
        <f t="shared" si="18"/>
        <v>0</v>
      </c>
      <c r="X26" s="2">
        <f t="shared" si="19"/>
        <v>0</v>
      </c>
      <c r="Y26" s="2">
        <f t="shared" si="20"/>
        <v>0</v>
      </c>
      <c r="Z26" s="2">
        <f t="shared" si="21"/>
        <v>0</v>
      </c>
      <c r="AA26" s="124">
        <f t="shared" si="22"/>
        <v>0</v>
      </c>
      <c r="AB26" s="13"/>
      <c r="AC26" s="123">
        <f t="shared" si="23"/>
        <v>0</v>
      </c>
      <c r="AD26" s="2">
        <f t="shared" si="24"/>
        <v>0</v>
      </c>
      <c r="AE26" s="55">
        <f t="shared" si="25"/>
        <v>0</v>
      </c>
      <c r="AF26" s="55">
        <f t="shared" si="37"/>
        <v>0</v>
      </c>
      <c r="AG26" s="2">
        <f t="shared" si="38"/>
        <v>0</v>
      </c>
      <c r="AH26" s="2">
        <f t="shared" si="28"/>
        <v>0</v>
      </c>
      <c r="AI26" s="2">
        <f t="shared" si="29"/>
        <v>0</v>
      </c>
      <c r="AJ26" s="124">
        <f t="shared" si="4"/>
        <v>0</v>
      </c>
      <c r="AK26" s="13"/>
      <c r="AL26" s="176">
        <f t="shared" si="5"/>
        <v>0</v>
      </c>
      <c r="AM26" s="177">
        <f t="shared" si="6"/>
        <v>0</v>
      </c>
      <c r="AN26" s="178">
        <f t="shared" si="7"/>
        <v>0</v>
      </c>
      <c r="AO26" s="179">
        <f t="shared" si="30"/>
        <v>0</v>
      </c>
      <c r="AP26" s="180">
        <f t="shared" si="31"/>
        <v>0</v>
      </c>
      <c r="AQ26" s="181">
        <f t="shared" si="32"/>
        <v>0</v>
      </c>
      <c r="AR26" s="182">
        <f t="shared" si="33"/>
        <v>0</v>
      </c>
      <c r="AS26" s="183">
        <f t="shared" si="34"/>
        <v>0</v>
      </c>
      <c r="AT26" s="184"/>
      <c r="AU26" s="185">
        <f t="shared" si="8"/>
        <v>0</v>
      </c>
      <c r="AV26" s="186">
        <f t="shared" si="9"/>
        <v>0</v>
      </c>
      <c r="AW26" s="187">
        <f t="shared" si="10"/>
        <v>0</v>
      </c>
      <c r="AX26" s="188">
        <f t="shared" si="35"/>
        <v>0</v>
      </c>
      <c r="AY26" s="180">
        <f t="shared" si="11"/>
        <v>0</v>
      </c>
      <c r="AZ26" s="181">
        <f t="shared" si="12"/>
        <v>0</v>
      </c>
      <c r="BA26" s="182">
        <f t="shared" si="13"/>
        <v>0</v>
      </c>
      <c r="BB26" s="184">
        <f t="shared" si="36"/>
        <v>0</v>
      </c>
    </row>
    <row r="27" spans="2:54" x14ac:dyDescent="0.2">
      <c r="B27" s="173">
        <v>7</v>
      </c>
      <c r="C27" s="34">
        <f t="shared" si="0"/>
        <v>2</v>
      </c>
      <c r="D27" s="18" t="s">
        <v>3</v>
      </c>
      <c r="E27" s="28">
        <v>0.91666666666666663</v>
      </c>
      <c r="F27" s="28">
        <v>0.25</v>
      </c>
      <c r="G27" s="37">
        <f t="shared" si="39"/>
        <v>480</v>
      </c>
      <c r="H27" s="33" t="str">
        <f t="shared" si="15"/>
        <v>T3</v>
      </c>
      <c r="I27" s="29">
        <v>1007</v>
      </c>
      <c r="J27" s="54">
        <f>VLOOKUP(I27,Produtos!$A$2:$C$52,3,FALSE)</f>
        <v>10</v>
      </c>
      <c r="K27" s="54">
        <f t="shared" si="16"/>
        <v>360</v>
      </c>
      <c r="L27" s="29">
        <v>624</v>
      </c>
      <c r="M27" s="30">
        <v>21</v>
      </c>
      <c r="N27" s="29">
        <v>60</v>
      </c>
      <c r="O27" s="29">
        <v>35</v>
      </c>
      <c r="P27" s="29">
        <v>38</v>
      </c>
      <c r="Q27" s="29">
        <v>347</v>
      </c>
      <c r="R27" s="39">
        <f t="shared" si="17"/>
        <v>0</v>
      </c>
      <c r="T27" s="123">
        <f t="shared" ref="T27:T90" si="40">G27-N27</f>
        <v>420</v>
      </c>
      <c r="U27" s="2">
        <f t="shared" ref="U27:U90" si="41">O27+P27+R27</f>
        <v>73</v>
      </c>
      <c r="V27" s="2">
        <f t="shared" ref="V27:V90" si="42">Q27</f>
        <v>347</v>
      </c>
      <c r="W27" s="2">
        <f t="shared" ref="W27:W90" si="43">AF27*J27/60</f>
        <v>107.5</v>
      </c>
      <c r="X27" s="2">
        <f t="shared" ref="X27:X90" si="44">V27-W27</f>
        <v>239.5</v>
      </c>
      <c r="Y27" s="2">
        <f t="shared" ref="Y27:Y90" si="45">AH27*J27/60</f>
        <v>104</v>
      </c>
      <c r="Z27" s="2">
        <f t="shared" ref="Z27:Z90" si="46">AI27*J27/60</f>
        <v>3.5</v>
      </c>
      <c r="AA27" s="124">
        <f t="shared" ref="AA27:AA90" si="47">Z27+X27+U27</f>
        <v>316</v>
      </c>
      <c r="AB27" s="13"/>
      <c r="AC27" s="123">
        <f t="shared" ref="AC27:AC90" si="48">T27*60/J27</f>
        <v>2520</v>
      </c>
      <c r="AD27" s="2">
        <f t="shared" ref="AD27:AD90" si="49">U27*60/J27</f>
        <v>438</v>
      </c>
      <c r="AE27" s="55">
        <f t="shared" ref="AE27:AE90" si="50">AC27-AD27</f>
        <v>2082</v>
      </c>
      <c r="AF27" s="55">
        <f t="shared" ref="AF27:AF90" si="51">L27+M27</f>
        <v>645</v>
      </c>
      <c r="AG27" s="2">
        <f t="shared" ref="AG27:AG90" si="52">AE27-AF27</f>
        <v>1437</v>
      </c>
      <c r="AH27" s="2">
        <f t="shared" ref="AH27:AH90" si="53">L27</f>
        <v>624</v>
      </c>
      <c r="AI27" s="2">
        <f t="shared" ref="AI27:AI90" si="54">M27</f>
        <v>21</v>
      </c>
      <c r="AJ27" s="124">
        <f t="shared" ref="AJ27:AJ90" si="55">AI27+AG27+AD27</f>
        <v>1896</v>
      </c>
      <c r="AK27" s="13"/>
      <c r="AL27" s="176">
        <f t="shared" ref="AL27:AL90" si="56">IF(I27="NP",0,V27/T27)</f>
        <v>0.82619047619047614</v>
      </c>
      <c r="AM27" s="177">
        <f t="shared" ref="AM27:AM90" si="57">IF(I27="NP",0,W27/V27)</f>
        <v>0.30979827089337175</v>
      </c>
      <c r="AN27" s="178">
        <f t="shared" ref="AN27:AN90" si="58">IF(I27="NP",0,Y27/(Y27+Z27))</f>
        <v>0.96744186046511627</v>
      </c>
      <c r="AO27" s="179">
        <f t="shared" ref="AO27:AO90" si="59">AL27*AM27*AN27</f>
        <v>0.2476190476190476</v>
      </c>
      <c r="AP27" s="180">
        <f t="shared" ref="AP27:AP90" si="60">IF(I27="NP",0,U27/T27)</f>
        <v>0.1738095238095238</v>
      </c>
      <c r="AQ27" s="181">
        <f t="shared" ref="AQ27:AQ90" si="61">IF(I27="NP",0,X27/T27)</f>
        <v>0.57023809523809521</v>
      </c>
      <c r="AR27" s="182">
        <f t="shared" ref="AR27:AR90" si="62">IF(I27="NP",0,Z27/T27)</f>
        <v>8.3333333333333332E-3</v>
      </c>
      <c r="AS27" s="183">
        <f t="shared" ref="AS27:AS90" si="63">AO27+AP27+AQ27+AR27</f>
        <v>0.99999999999999989</v>
      </c>
      <c r="AT27" s="184"/>
      <c r="AU27" s="185">
        <f t="shared" ref="AU27:AU58" si="64">IF(I27="NP",0,AE27/AC27)</f>
        <v>0.82619047619047614</v>
      </c>
      <c r="AV27" s="186">
        <f t="shared" ref="AV27:AV58" si="65">IF(I27="NP",0,AF27/AE27)</f>
        <v>0.30979827089337175</v>
      </c>
      <c r="AW27" s="187">
        <f t="shared" ref="AW27:AW58" si="66">IF(I27="NP",0,AH27/(AH27+AI27))</f>
        <v>0.96744186046511627</v>
      </c>
      <c r="AX27" s="188">
        <f t="shared" ref="AX27:AX90" si="67">AU27*AV27*AW27</f>
        <v>0.2476190476190476</v>
      </c>
      <c r="AY27" s="180">
        <f t="shared" si="11"/>
        <v>0.1738095238095238</v>
      </c>
      <c r="AZ27" s="181">
        <f t="shared" si="12"/>
        <v>0.57023809523809521</v>
      </c>
      <c r="BA27" s="182">
        <f t="shared" si="13"/>
        <v>8.3333333333333332E-3</v>
      </c>
      <c r="BB27" s="184">
        <f t="shared" ref="BB27:BB90" si="68">AX27+AY27+AZ27+BA27</f>
        <v>0.99999999999999989</v>
      </c>
    </row>
    <row r="28" spans="2:54" x14ac:dyDescent="0.2">
      <c r="B28" s="173">
        <v>7</v>
      </c>
      <c r="C28" s="34">
        <f t="shared" si="0"/>
        <v>2</v>
      </c>
      <c r="D28" s="18" t="s">
        <v>12</v>
      </c>
      <c r="E28" s="28">
        <v>0.25</v>
      </c>
      <c r="F28" s="28">
        <v>0.58333333333333337</v>
      </c>
      <c r="G28" s="37">
        <f t="shared" si="39"/>
        <v>480</v>
      </c>
      <c r="H28" s="33" t="str">
        <f t="shared" si="15"/>
        <v>T1</v>
      </c>
      <c r="I28" s="29">
        <v>1007</v>
      </c>
      <c r="J28" s="54">
        <f>VLOOKUP(I28,Produtos!$A$2:$C$52,3,FALSE)</f>
        <v>10</v>
      </c>
      <c r="K28" s="54">
        <f t="shared" si="16"/>
        <v>360</v>
      </c>
      <c r="L28" s="31">
        <v>910</v>
      </c>
      <c r="M28" s="30">
        <v>5</v>
      </c>
      <c r="N28" s="31">
        <v>60</v>
      </c>
      <c r="O28" s="31">
        <v>0</v>
      </c>
      <c r="P28" s="31">
        <v>36</v>
      </c>
      <c r="Q28" s="31">
        <v>384</v>
      </c>
      <c r="R28" s="39">
        <f t="shared" si="17"/>
        <v>0</v>
      </c>
      <c r="T28" s="123">
        <f t="shared" si="40"/>
        <v>420</v>
      </c>
      <c r="U28" s="2">
        <f t="shared" si="41"/>
        <v>36</v>
      </c>
      <c r="V28" s="2">
        <f t="shared" si="42"/>
        <v>384</v>
      </c>
      <c r="W28" s="2">
        <f t="shared" si="43"/>
        <v>152.5</v>
      </c>
      <c r="X28" s="2">
        <f t="shared" si="44"/>
        <v>231.5</v>
      </c>
      <c r="Y28" s="2">
        <f t="shared" si="45"/>
        <v>151.66666666666666</v>
      </c>
      <c r="Z28" s="2">
        <f t="shared" si="46"/>
        <v>0.83333333333333337</v>
      </c>
      <c r="AA28" s="124">
        <f t="shared" si="47"/>
        <v>268.33333333333337</v>
      </c>
      <c r="AB28" s="13"/>
      <c r="AC28" s="123">
        <f t="shared" si="48"/>
        <v>2520</v>
      </c>
      <c r="AD28" s="2">
        <f t="shared" si="49"/>
        <v>216</v>
      </c>
      <c r="AE28" s="55">
        <f t="shared" si="50"/>
        <v>2304</v>
      </c>
      <c r="AF28" s="55">
        <f t="shared" si="51"/>
        <v>915</v>
      </c>
      <c r="AG28" s="2">
        <f t="shared" si="52"/>
        <v>1389</v>
      </c>
      <c r="AH28" s="2">
        <f t="shared" si="53"/>
        <v>910</v>
      </c>
      <c r="AI28" s="2">
        <f t="shared" si="54"/>
        <v>5</v>
      </c>
      <c r="AJ28" s="124">
        <f t="shared" si="55"/>
        <v>1610</v>
      </c>
      <c r="AK28" s="13"/>
      <c r="AL28" s="176">
        <f t="shared" si="56"/>
        <v>0.91428571428571426</v>
      </c>
      <c r="AM28" s="177">
        <f t="shared" si="57"/>
        <v>0.39713541666666669</v>
      </c>
      <c r="AN28" s="178">
        <f t="shared" si="58"/>
        <v>0.99453551912568294</v>
      </c>
      <c r="AO28" s="179">
        <f t="shared" si="59"/>
        <v>0.36111111111111105</v>
      </c>
      <c r="AP28" s="180">
        <f t="shared" si="60"/>
        <v>8.5714285714285715E-2</v>
      </c>
      <c r="AQ28" s="181">
        <f t="shared" si="61"/>
        <v>0.55119047619047623</v>
      </c>
      <c r="AR28" s="182">
        <f t="shared" si="62"/>
        <v>1.984126984126984E-3</v>
      </c>
      <c r="AS28" s="183">
        <f t="shared" si="63"/>
        <v>1</v>
      </c>
      <c r="AT28" s="184"/>
      <c r="AU28" s="185">
        <f t="shared" si="64"/>
        <v>0.91428571428571426</v>
      </c>
      <c r="AV28" s="186">
        <f t="shared" si="65"/>
        <v>0.39713541666666669</v>
      </c>
      <c r="AW28" s="187">
        <f t="shared" si="66"/>
        <v>0.99453551912568305</v>
      </c>
      <c r="AX28" s="188">
        <f t="shared" si="67"/>
        <v>0.3611111111111111</v>
      </c>
      <c r="AY28" s="180">
        <f t="shared" si="11"/>
        <v>8.5714285714285715E-2</v>
      </c>
      <c r="AZ28" s="181">
        <f t="shared" si="12"/>
        <v>0.55119047619047623</v>
      </c>
      <c r="BA28" s="182">
        <f t="shared" si="13"/>
        <v>1.984126984126984E-3</v>
      </c>
      <c r="BB28" s="184">
        <f t="shared" si="68"/>
        <v>1</v>
      </c>
    </row>
    <row r="29" spans="2:54" x14ac:dyDescent="0.2">
      <c r="B29" s="172">
        <v>7</v>
      </c>
      <c r="C29" s="34">
        <f t="shared" si="0"/>
        <v>2</v>
      </c>
      <c r="D29" s="18" t="s">
        <v>13</v>
      </c>
      <c r="E29" s="28">
        <v>0.58333333333333337</v>
      </c>
      <c r="F29" s="28">
        <v>0.91666666666666663</v>
      </c>
      <c r="G29" s="37">
        <f t="shared" si="39"/>
        <v>480</v>
      </c>
      <c r="H29" s="33" t="str">
        <f t="shared" si="15"/>
        <v>T2</v>
      </c>
      <c r="I29" s="29">
        <v>1007</v>
      </c>
      <c r="J29" s="54">
        <f>VLOOKUP(I29,Produtos!$A$2:$C$52,3,FALSE)</f>
        <v>10</v>
      </c>
      <c r="K29" s="54">
        <f t="shared" si="16"/>
        <v>360</v>
      </c>
      <c r="L29" s="31">
        <v>750</v>
      </c>
      <c r="M29" s="29">
        <v>15</v>
      </c>
      <c r="N29" s="31">
        <v>60</v>
      </c>
      <c r="O29" s="31">
        <v>30</v>
      </c>
      <c r="P29" s="31">
        <v>45</v>
      </c>
      <c r="Q29" s="31">
        <v>340</v>
      </c>
      <c r="R29" s="39">
        <f t="shared" si="17"/>
        <v>5</v>
      </c>
      <c r="T29" s="123">
        <f t="shared" si="40"/>
        <v>420</v>
      </c>
      <c r="U29" s="2">
        <f t="shared" si="41"/>
        <v>80</v>
      </c>
      <c r="V29" s="2">
        <f t="shared" si="42"/>
        <v>340</v>
      </c>
      <c r="W29" s="2">
        <f t="shared" si="43"/>
        <v>127.5</v>
      </c>
      <c r="X29" s="2">
        <f t="shared" si="44"/>
        <v>212.5</v>
      </c>
      <c r="Y29" s="2">
        <f t="shared" si="45"/>
        <v>125</v>
      </c>
      <c r="Z29" s="2">
        <f t="shared" si="46"/>
        <v>2.5</v>
      </c>
      <c r="AA29" s="124">
        <f t="shared" si="47"/>
        <v>295</v>
      </c>
      <c r="AB29" s="13"/>
      <c r="AC29" s="123">
        <f t="shared" si="48"/>
        <v>2520</v>
      </c>
      <c r="AD29" s="2">
        <f t="shared" si="49"/>
        <v>480</v>
      </c>
      <c r="AE29" s="55">
        <f t="shared" si="50"/>
        <v>2040</v>
      </c>
      <c r="AF29" s="55">
        <f t="shared" si="51"/>
        <v>765</v>
      </c>
      <c r="AG29" s="2">
        <f t="shared" si="52"/>
        <v>1275</v>
      </c>
      <c r="AH29" s="2">
        <f t="shared" si="53"/>
        <v>750</v>
      </c>
      <c r="AI29" s="2">
        <f t="shared" si="54"/>
        <v>15</v>
      </c>
      <c r="AJ29" s="124">
        <f t="shared" si="55"/>
        <v>1770</v>
      </c>
      <c r="AK29" s="13"/>
      <c r="AL29" s="176">
        <f t="shared" si="56"/>
        <v>0.80952380952380953</v>
      </c>
      <c r="AM29" s="177">
        <f t="shared" si="57"/>
        <v>0.375</v>
      </c>
      <c r="AN29" s="178">
        <f t="shared" si="58"/>
        <v>0.98039215686274506</v>
      </c>
      <c r="AO29" s="179">
        <f t="shared" si="59"/>
        <v>0.29761904761904762</v>
      </c>
      <c r="AP29" s="180">
        <f t="shared" si="60"/>
        <v>0.19047619047619047</v>
      </c>
      <c r="AQ29" s="181">
        <f t="shared" si="61"/>
        <v>0.50595238095238093</v>
      </c>
      <c r="AR29" s="182">
        <f t="shared" si="62"/>
        <v>5.9523809523809521E-3</v>
      </c>
      <c r="AS29" s="183">
        <f t="shared" si="63"/>
        <v>1</v>
      </c>
      <c r="AT29" s="184"/>
      <c r="AU29" s="185">
        <f t="shared" si="64"/>
        <v>0.80952380952380953</v>
      </c>
      <c r="AV29" s="186">
        <f t="shared" si="65"/>
        <v>0.375</v>
      </c>
      <c r="AW29" s="187">
        <f t="shared" si="66"/>
        <v>0.98039215686274506</v>
      </c>
      <c r="AX29" s="188">
        <f t="shared" si="67"/>
        <v>0.29761904761904762</v>
      </c>
      <c r="AY29" s="180">
        <f t="shared" si="11"/>
        <v>0.19047619047619047</v>
      </c>
      <c r="AZ29" s="181">
        <f t="shared" si="12"/>
        <v>0.50595238095238093</v>
      </c>
      <c r="BA29" s="182">
        <f t="shared" si="13"/>
        <v>5.9523809523809521E-3</v>
      </c>
      <c r="BB29" s="184">
        <f t="shared" si="68"/>
        <v>1</v>
      </c>
    </row>
    <row r="30" spans="2:54" x14ac:dyDescent="0.2">
      <c r="B30" s="172">
        <v>8</v>
      </c>
      <c r="C30" s="34">
        <f t="shared" si="0"/>
        <v>3</v>
      </c>
      <c r="D30" s="18" t="s">
        <v>3</v>
      </c>
      <c r="E30" s="28">
        <v>0.91666666666666663</v>
      </c>
      <c r="F30" s="28">
        <v>0.25</v>
      </c>
      <c r="G30" s="37">
        <f t="shared" si="39"/>
        <v>480</v>
      </c>
      <c r="H30" s="33" t="str">
        <f t="shared" si="15"/>
        <v>T3</v>
      </c>
      <c r="I30" s="29">
        <v>1008</v>
      </c>
      <c r="J30" s="54">
        <f>VLOOKUP(I30,Produtos!$A$2:$C$52,3,FALSE)</f>
        <v>15</v>
      </c>
      <c r="K30" s="54">
        <f t="shared" si="16"/>
        <v>240</v>
      </c>
      <c r="L30" s="29">
        <v>250</v>
      </c>
      <c r="M30" s="29">
        <v>5</v>
      </c>
      <c r="N30" s="29">
        <v>60</v>
      </c>
      <c r="O30" s="29">
        <v>0</v>
      </c>
      <c r="P30" s="29">
        <v>30</v>
      </c>
      <c r="Q30" s="29">
        <v>150</v>
      </c>
      <c r="R30" s="39">
        <f t="shared" si="17"/>
        <v>240</v>
      </c>
      <c r="T30" s="123">
        <f t="shared" si="40"/>
        <v>420</v>
      </c>
      <c r="U30" s="2">
        <f t="shared" si="41"/>
        <v>270</v>
      </c>
      <c r="V30" s="2">
        <f t="shared" si="42"/>
        <v>150</v>
      </c>
      <c r="W30" s="2">
        <f t="shared" si="43"/>
        <v>63.75</v>
      </c>
      <c r="X30" s="2">
        <f t="shared" si="44"/>
        <v>86.25</v>
      </c>
      <c r="Y30" s="2">
        <f t="shared" si="45"/>
        <v>62.5</v>
      </c>
      <c r="Z30" s="2">
        <f t="shared" si="46"/>
        <v>1.25</v>
      </c>
      <c r="AA30" s="124">
        <f t="shared" si="47"/>
        <v>357.5</v>
      </c>
      <c r="AB30" s="13"/>
      <c r="AC30" s="123">
        <f t="shared" si="48"/>
        <v>1680</v>
      </c>
      <c r="AD30" s="2">
        <f t="shared" si="49"/>
        <v>1080</v>
      </c>
      <c r="AE30" s="55">
        <f t="shared" si="50"/>
        <v>600</v>
      </c>
      <c r="AF30" s="55">
        <f t="shared" si="51"/>
        <v>255</v>
      </c>
      <c r="AG30" s="2">
        <f t="shared" si="52"/>
        <v>345</v>
      </c>
      <c r="AH30" s="2">
        <f t="shared" si="53"/>
        <v>250</v>
      </c>
      <c r="AI30" s="2">
        <f t="shared" si="54"/>
        <v>5</v>
      </c>
      <c r="AJ30" s="124">
        <f t="shared" si="55"/>
        <v>1430</v>
      </c>
      <c r="AK30" s="13"/>
      <c r="AL30" s="176">
        <f t="shared" si="56"/>
        <v>0.35714285714285715</v>
      </c>
      <c r="AM30" s="177">
        <f t="shared" si="57"/>
        <v>0.42499999999999999</v>
      </c>
      <c r="AN30" s="178">
        <f t="shared" si="58"/>
        <v>0.98039215686274506</v>
      </c>
      <c r="AO30" s="179">
        <f t="shared" si="59"/>
        <v>0.14880952380952378</v>
      </c>
      <c r="AP30" s="180">
        <f t="shared" si="60"/>
        <v>0.6428571428571429</v>
      </c>
      <c r="AQ30" s="181">
        <f t="shared" si="61"/>
        <v>0.20535714285714285</v>
      </c>
      <c r="AR30" s="182">
        <f t="shared" si="62"/>
        <v>2.976190476190476E-3</v>
      </c>
      <c r="AS30" s="183">
        <f t="shared" si="63"/>
        <v>1</v>
      </c>
      <c r="AT30" s="184"/>
      <c r="AU30" s="185">
        <f t="shared" si="64"/>
        <v>0.35714285714285715</v>
      </c>
      <c r="AV30" s="186">
        <f t="shared" si="65"/>
        <v>0.42499999999999999</v>
      </c>
      <c r="AW30" s="187">
        <f t="shared" si="66"/>
        <v>0.98039215686274506</v>
      </c>
      <c r="AX30" s="188">
        <f t="shared" si="67"/>
        <v>0.14880952380952378</v>
      </c>
      <c r="AY30" s="180">
        <f t="shared" si="11"/>
        <v>0.6428571428571429</v>
      </c>
      <c r="AZ30" s="181">
        <f t="shared" si="12"/>
        <v>0.20535714285714285</v>
      </c>
      <c r="BA30" s="182">
        <f t="shared" si="13"/>
        <v>2.976190476190476E-3</v>
      </c>
      <c r="BB30" s="184">
        <f t="shared" si="68"/>
        <v>1</v>
      </c>
    </row>
    <row r="31" spans="2:54" x14ac:dyDescent="0.2">
      <c r="B31" s="172">
        <v>8</v>
      </c>
      <c r="C31" s="34">
        <f t="shared" si="0"/>
        <v>3</v>
      </c>
      <c r="D31" s="18" t="s">
        <v>12</v>
      </c>
      <c r="E31" s="28">
        <v>0.25</v>
      </c>
      <c r="F31" s="28">
        <v>0.58333333333333337</v>
      </c>
      <c r="G31" s="37">
        <f t="shared" si="39"/>
        <v>480</v>
      </c>
      <c r="H31" s="33" t="str">
        <f t="shared" si="15"/>
        <v>T1</v>
      </c>
      <c r="I31" s="29">
        <v>1008</v>
      </c>
      <c r="J31" s="54">
        <f>VLOOKUP(I31,Produtos!$A$2:$C$52,3,FALSE)</f>
        <v>15</v>
      </c>
      <c r="K31" s="54">
        <f t="shared" si="16"/>
        <v>240</v>
      </c>
      <c r="L31" s="29">
        <v>300</v>
      </c>
      <c r="M31" s="29">
        <v>50</v>
      </c>
      <c r="N31" s="29">
        <v>60</v>
      </c>
      <c r="O31" s="29">
        <v>20</v>
      </c>
      <c r="P31" s="29">
        <v>10</v>
      </c>
      <c r="Q31" s="29">
        <v>150</v>
      </c>
      <c r="R31" s="39">
        <f t="shared" si="17"/>
        <v>240</v>
      </c>
      <c r="T31" s="123">
        <f t="shared" si="40"/>
        <v>420</v>
      </c>
      <c r="U31" s="2">
        <f t="shared" si="41"/>
        <v>270</v>
      </c>
      <c r="V31" s="2">
        <f t="shared" si="42"/>
        <v>150</v>
      </c>
      <c r="W31" s="2">
        <f t="shared" si="43"/>
        <v>87.5</v>
      </c>
      <c r="X31" s="2">
        <f t="shared" si="44"/>
        <v>62.5</v>
      </c>
      <c r="Y31" s="2">
        <f t="shared" si="45"/>
        <v>75</v>
      </c>
      <c r="Z31" s="2">
        <f t="shared" si="46"/>
        <v>12.5</v>
      </c>
      <c r="AA31" s="124">
        <f t="shared" si="47"/>
        <v>345</v>
      </c>
      <c r="AB31" s="13"/>
      <c r="AC31" s="123">
        <f t="shared" si="48"/>
        <v>1680</v>
      </c>
      <c r="AD31" s="2">
        <f t="shared" si="49"/>
        <v>1080</v>
      </c>
      <c r="AE31" s="55">
        <f t="shared" si="50"/>
        <v>600</v>
      </c>
      <c r="AF31" s="55">
        <f t="shared" si="51"/>
        <v>350</v>
      </c>
      <c r="AG31" s="2">
        <f t="shared" si="52"/>
        <v>250</v>
      </c>
      <c r="AH31" s="2">
        <f t="shared" si="53"/>
        <v>300</v>
      </c>
      <c r="AI31" s="2">
        <f t="shared" si="54"/>
        <v>50</v>
      </c>
      <c r="AJ31" s="124">
        <f t="shared" si="55"/>
        <v>1380</v>
      </c>
      <c r="AK31" s="13"/>
      <c r="AL31" s="176">
        <f t="shared" si="56"/>
        <v>0.35714285714285715</v>
      </c>
      <c r="AM31" s="177">
        <f t="shared" si="57"/>
        <v>0.58333333333333337</v>
      </c>
      <c r="AN31" s="178">
        <f t="shared" si="58"/>
        <v>0.8571428571428571</v>
      </c>
      <c r="AO31" s="179">
        <f t="shared" si="59"/>
        <v>0.17857142857142858</v>
      </c>
      <c r="AP31" s="180">
        <f t="shared" si="60"/>
        <v>0.6428571428571429</v>
      </c>
      <c r="AQ31" s="181">
        <f t="shared" si="61"/>
        <v>0.14880952380952381</v>
      </c>
      <c r="AR31" s="182">
        <f t="shared" si="62"/>
        <v>2.976190476190476E-2</v>
      </c>
      <c r="AS31" s="183">
        <f t="shared" si="63"/>
        <v>1</v>
      </c>
      <c r="AT31" s="184"/>
      <c r="AU31" s="185">
        <f t="shared" si="64"/>
        <v>0.35714285714285715</v>
      </c>
      <c r="AV31" s="186">
        <f t="shared" si="65"/>
        <v>0.58333333333333337</v>
      </c>
      <c r="AW31" s="187">
        <f t="shared" si="66"/>
        <v>0.8571428571428571</v>
      </c>
      <c r="AX31" s="188">
        <f t="shared" si="67"/>
        <v>0.17857142857142858</v>
      </c>
      <c r="AY31" s="180">
        <f t="shared" si="11"/>
        <v>0.6428571428571429</v>
      </c>
      <c r="AZ31" s="181">
        <f t="shared" si="12"/>
        <v>0.14880952380952381</v>
      </c>
      <c r="BA31" s="182">
        <f t="shared" si="13"/>
        <v>2.976190476190476E-2</v>
      </c>
      <c r="BB31" s="184">
        <f t="shared" si="68"/>
        <v>1</v>
      </c>
    </row>
    <row r="32" spans="2:54" x14ac:dyDescent="0.2">
      <c r="B32" s="172">
        <v>8</v>
      </c>
      <c r="C32" s="34">
        <f t="shared" si="0"/>
        <v>3</v>
      </c>
      <c r="D32" s="18" t="s">
        <v>13</v>
      </c>
      <c r="E32" s="28">
        <v>0.58333333333333337</v>
      </c>
      <c r="F32" s="28">
        <v>0.91666666666666663</v>
      </c>
      <c r="G32" s="37">
        <f t="shared" si="39"/>
        <v>480</v>
      </c>
      <c r="H32" s="33" t="str">
        <f t="shared" si="15"/>
        <v>T2</v>
      </c>
      <c r="I32" s="29">
        <v>1008</v>
      </c>
      <c r="J32" s="54">
        <f>VLOOKUP(I32,Produtos!$A$2:$C$52,3,FALSE)</f>
        <v>15</v>
      </c>
      <c r="K32" s="54">
        <f t="shared" si="16"/>
        <v>240</v>
      </c>
      <c r="L32" s="29">
        <v>750</v>
      </c>
      <c r="M32" s="29">
        <v>24</v>
      </c>
      <c r="N32" s="29">
        <v>60</v>
      </c>
      <c r="O32" s="29">
        <v>0</v>
      </c>
      <c r="P32" s="29">
        <v>45</v>
      </c>
      <c r="Q32" s="29">
        <v>375</v>
      </c>
      <c r="R32" s="39">
        <f t="shared" si="17"/>
        <v>0</v>
      </c>
      <c r="T32" s="123">
        <f t="shared" si="40"/>
        <v>420</v>
      </c>
      <c r="U32" s="2">
        <f t="shared" si="41"/>
        <v>45</v>
      </c>
      <c r="V32" s="2">
        <f t="shared" si="42"/>
        <v>375</v>
      </c>
      <c r="W32" s="2">
        <f t="shared" si="43"/>
        <v>193.5</v>
      </c>
      <c r="X32" s="2">
        <f t="shared" si="44"/>
        <v>181.5</v>
      </c>
      <c r="Y32" s="2">
        <f t="shared" si="45"/>
        <v>187.5</v>
      </c>
      <c r="Z32" s="2">
        <f t="shared" si="46"/>
        <v>6</v>
      </c>
      <c r="AA32" s="124">
        <f t="shared" si="47"/>
        <v>232.5</v>
      </c>
      <c r="AB32" s="13"/>
      <c r="AC32" s="123">
        <f t="shared" si="48"/>
        <v>1680</v>
      </c>
      <c r="AD32" s="2">
        <f t="shared" si="49"/>
        <v>180</v>
      </c>
      <c r="AE32" s="55">
        <f t="shared" si="50"/>
        <v>1500</v>
      </c>
      <c r="AF32" s="55">
        <f t="shared" si="51"/>
        <v>774</v>
      </c>
      <c r="AG32" s="2">
        <f t="shared" si="52"/>
        <v>726</v>
      </c>
      <c r="AH32" s="2">
        <f t="shared" si="53"/>
        <v>750</v>
      </c>
      <c r="AI32" s="2">
        <f t="shared" si="54"/>
        <v>24</v>
      </c>
      <c r="AJ32" s="124">
        <f t="shared" si="55"/>
        <v>930</v>
      </c>
      <c r="AK32" s="13"/>
      <c r="AL32" s="176">
        <f t="shared" si="56"/>
        <v>0.8928571428571429</v>
      </c>
      <c r="AM32" s="177">
        <f t="shared" si="57"/>
        <v>0.51600000000000001</v>
      </c>
      <c r="AN32" s="178">
        <f t="shared" si="58"/>
        <v>0.96899224806201545</v>
      </c>
      <c r="AO32" s="179">
        <f t="shared" si="59"/>
        <v>0.44642857142857145</v>
      </c>
      <c r="AP32" s="180">
        <f t="shared" si="60"/>
        <v>0.10714285714285714</v>
      </c>
      <c r="AQ32" s="181">
        <f t="shared" si="61"/>
        <v>0.43214285714285716</v>
      </c>
      <c r="AR32" s="182">
        <f t="shared" si="62"/>
        <v>1.4285714285714285E-2</v>
      </c>
      <c r="AS32" s="183">
        <f t="shared" si="63"/>
        <v>1</v>
      </c>
      <c r="AT32" s="184"/>
      <c r="AU32" s="185">
        <f t="shared" si="64"/>
        <v>0.8928571428571429</v>
      </c>
      <c r="AV32" s="186">
        <f t="shared" si="65"/>
        <v>0.51600000000000001</v>
      </c>
      <c r="AW32" s="187">
        <f t="shared" si="66"/>
        <v>0.96899224806201545</v>
      </c>
      <c r="AX32" s="188">
        <f t="shared" si="67"/>
        <v>0.44642857142857145</v>
      </c>
      <c r="AY32" s="180">
        <f t="shared" si="11"/>
        <v>0.10714285714285714</v>
      </c>
      <c r="AZ32" s="181">
        <f t="shared" si="12"/>
        <v>0.43214285714285716</v>
      </c>
      <c r="BA32" s="182">
        <f t="shared" si="13"/>
        <v>1.4285714285714285E-2</v>
      </c>
      <c r="BB32" s="184">
        <f t="shared" si="68"/>
        <v>1</v>
      </c>
    </row>
    <row r="33" spans="2:54" x14ac:dyDescent="0.2">
      <c r="B33" s="172">
        <v>9</v>
      </c>
      <c r="C33" s="34">
        <f t="shared" si="0"/>
        <v>4</v>
      </c>
      <c r="D33" s="18" t="s">
        <v>3</v>
      </c>
      <c r="E33" s="28">
        <v>0.91666666666666663</v>
      </c>
      <c r="F33" s="28">
        <v>0.25</v>
      </c>
      <c r="G33" s="37">
        <f t="shared" si="39"/>
        <v>480</v>
      </c>
      <c r="H33" s="33" t="str">
        <f t="shared" si="15"/>
        <v>T3</v>
      </c>
      <c r="I33" s="29">
        <v>1008</v>
      </c>
      <c r="J33" s="54">
        <f>VLOOKUP(I33,Produtos!$A$2:$C$52,3,FALSE)</f>
        <v>15</v>
      </c>
      <c r="K33" s="54">
        <f t="shared" si="16"/>
        <v>240</v>
      </c>
      <c r="L33" s="29">
        <v>690</v>
      </c>
      <c r="M33" s="29">
        <v>15</v>
      </c>
      <c r="N33" s="29">
        <v>60</v>
      </c>
      <c r="O33" s="29">
        <v>0</v>
      </c>
      <c r="P33" s="29">
        <v>80</v>
      </c>
      <c r="Q33" s="29">
        <v>340</v>
      </c>
      <c r="R33" s="39">
        <f t="shared" si="17"/>
        <v>0</v>
      </c>
      <c r="T33" s="123">
        <f t="shared" si="40"/>
        <v>420</v>
      </c>
      <c r="U33" s="2">
        <f t="shared" si="41"/>
        <v>80</v>
      </c>
      <c r="V33" s="2">
        <f t="shared" si="42"/>
        <v>340</v>
      </c>
      <c r="W33" s="2">
        <f t="shared" si="43"/>
        <v>176.25</v>
      </c>
      <c r="X33" s="2">
        <f t="shared" si="44"/>
        <v>163.75</v>
      </c>
      <c r="Y33" s="2">
        <f t="shared" si="45"/>
        <v>172.5</v>
      </c>
      <c r="Z33" s="2">
        <f t="shared" si="46"/>
        <v>3.75</v>
      </c>
      <c r="AA33" s="124">
        <f t="shared" si="47"/>
        <v>247.5</v>
      </c>
      <c r="AB33" s="13"/>
      <c r="AC33" s="123">
        <f t="shared" si="48"/>
        <v>1680</v>
      </c>
      <c r="AD33" s="2">
        <f t="shared" si="49"/>
        <v>320</v>
      </c>
      <c r="AE33" s="55">
        <f t="shared" si="50"/>
        <v>1360</v>
      </c>
      <c r="AF33" s="55">
        <f t="shared" si="51"/>
        <v>705</v>
      </c>
      <c r="AG33" s="2">
        <f t="shared" si="52"/>
        <v>655</v>
      </c>
      <c r="AH33" s="2">
        <f t="shared" si="53"/>
        <v>690</v>
      </c>
      <c r="AI33" s="2">
        <f t="shared" si="54"/>
        <v>15</v>
      </c>
      <c r="AJ33" s="124">
        <f t="shared" si="55"/>
        <v>990</v>
      </c>
      <c r="AK33" s="13"/>
      <c r="AL33" s="176">
        <f t="shared" si="56"/>
        <v>0.80952380952380953</v>
      </c>
      <c r="AM33" s="177">
        <f t="shared" si="57"/>
        <v>0.51838235294117652</v>
      </c>
      <c r="AN33" s="178">
        <f t="shared" si="58"/>
        <v>0.97872340425531912</v>
      </c>
      <c r="AO33" s="179">
        <f t="shared" si="59"/>
        <v>0.41071428571428575</v>
      </c>
      <c r="AP33" s="180">
        <f t="shared" si="60"/>
        <v>0.19047619047619047</v>
      </c>
      <c r="AQ33" s="181">
        <f t="shared" si="61"/>
        <v>0.38988095238095238</v>
      </c>
      <c r="AR33" s="182">
        <f t="shared" si="62"/>
        <v>8.9285714285714281E-3</v>
      </c>
      <c r="AS33" s="183">
        <f t="shared" si="63"/>
        <v>1</v>
      </c>
      <c r="AT33" s="184"/>
      <c r="AU33" s="185">
        <f t="shared" si="64"/>
        <v>0.80952380952380953</v>
      </c>
      <c r="AV33" s="186">
        <f t="shared" si="65"/>
        <v>0.51838235294117652</v>
      </c>
      <c r="AW33" s="187">
        <f t="shared" si="66"/>
        <v>0.97872340425531912</v>
      </c>
      <c r="AX33" s="188">
        <f t="shared" si="67"/>
        <v>0.41071428571428575</v>
      </c>
      <c r="AY33" s="180">
        <f t="shared" si="11"/>
        <v>0.19047619047619047</v>
      </c>
      <c r="AZ33" s="181">
        <f t="shared" si="12"/>
        <v>0.38988095238095238</v>
      </c>
      <c r="BA33" s="182">
        <f t="shared" si="13"/>
        <v>8.9285714285714281E-3</v>
      </c>
      <c r="BB33" s="184">
        <f t="shared" si="68"/>
        <v>1</v>
      </c>
    </row>
    <row r="34" spans="2:54" x14ac:dyDescent="0.2">
      <c r="B34" s="172">
        <v>9</v>
      </c>
      <c r="C34" s="34">
        <f t="shared" si="0"/>
        <v>4</v>
      </c>
      <c r="D34" s="18" t="s">
        <v>12</v>
      </c>
      <c r="E34" s="28">
        <v>0.25</v>
      </c>
      <c r="F34" s="28">
        <v>0.58333333333333337</v>
      </c>
      <c r="G34" s="37">
        <f t="shared" si="39"/>
        <v>480</v>
      </c>
      <c r="H34" s="33" t="str">
        <f t="shared" si="15"/>
        <v>T1</v>
      </c>
      <c r="I34" s="29">
        <v>1009</v>
      </c>
      <c r="J34" s="54">
        <f>VLOOKUP(I34,Produtos!$A$2:$C$52,3,FALSE)</f>
        <v>20</v>
      </c>
      <c r="K34" s="54">
        <f t="shared" si="16"/>
        <v>180</v>
      </c>
      <c r="L34" s="29">
        <v>640</v>
      </c>
      <c r="M34" s="29">
        <v>10</v>
      </c>
      <c r="N34" s="29">
        <v>60</v>
      </c>
      <c r="O34" s="29">
        <v>0</v>
      </c>
      <c r="P34" s="29">
        <v>25</v>
      </c>
      <c r="Q34" s="29">
        <v>305</v>
      </c>
      <c r="R34" s="39">
        <f t="shared" si="17"/>
        <v>90</v>
      </c>
      <c r="T34" s="123">
        <f t="shared" si="40"/>
        <v>420</v>
      </c>
      <c r="U34" s="2">
        <f t="shared" si="41"/>
        <v>115</v>
      </c>
      <c r="V34" s="2">
        <f t="shared" si="42"/>
        <v>305</v>
      </c>
      <c r="W34" s="2">
        <f t="shared" si="43"/>
        <v>216.66666666666666</v>
      </c>
      <c r="X34" s="2">
        <f t="shared" si="44"/>
        <v>88.333333333333343</v>
      </c>
      <c r="Y34" s="2">
        <f t="shared" si="45"/>
        <v>213.33333333333334</v>
      </c>
      <c r="Z34" s="2">
        <f t="shared" si="46"/>
        <v>3.3333333333333335</v>
      </c>
      <c r="AA34" s="124">
        <f t="shared" si="47"/>
        <v>206.66666666666669</v>
      </c>
      <c r="AB34" s="13"/>
      <c r="AC34" s="123">
        <f t="shared" si="48"/>
        <v>1260</v>
      </c>
      <c r="AD34" s="2">
        <f t="shared" si="49"/>
        <v>345</v>
      </c>
      <c r="AE34" s="55">
        <f t="shared" si="50"/>
        <v>915</v>
      </c>
      <c r="AF34" s="55">
        <f t="shared" si="51"/>
        <v>650</v>
      </c>
      <c r="AG34" s="2">
        <f t="shared" si="52"/>
        <v>265</v>
      </c>
      <c r="AH34" s="2">
        <f t="shared" si="53"/>
        <v>640</v>
      </c>
      <c r="AI34" s="2">
        <f t="shared" si="54"/>
        <v>10</v>
      </c>
      <c r="AJ34" s="124">
        <f t="shared" si="55"/>
        <v>620</v>
      </c>
      <c r="AK34" s="13"/>
      <c r="AL34" s="176">
        <f t="shared" si="56"/>
        <v>0.72619047619047616</v>
      </c>
      <c r="AM34" s="177">
        <f t="shared" si="57"/>
        <v>0.7103825136612022</v>
      </c>
      <c r="AN34" s="178">
        <f t="shared" si="58"/>
        <v>0.98461538461538456</v>
      </c>
      <c r="AO34" s="179">
        <f t="shared" si="59"/>
        <v>0.5079365079365078</v>
      </c>
      <c r="AP34" s="180">
        <f t="shared" si="60"/>
        <v>0.27380952380952384</v>
      </c>
      <c r="AQ34" s="181">
        <f t="shared" si="61"/>
        <v>0.21031746031746035</v>
      </c>
      <c r="AR34" s="182">
        <f t="shared" si="62"/>
        <v>7.9365079365079361E-3</v>
      </c>
      <c r="AS34" s="183">
        <f t="shared" si="63"/>
        <v>0.99999999999999989</v>
      </c>
      <c r="AT34" s="184"/>
      <c r="AU34" s="185">
        <f t="shared" si="64"/>
        <v>0.72619047619047616</v>
      </c>
      <c r="AV34" s="186">
        <f t="shared" si="65"/>
        <v>0.7103825136612022</v>
      </c>
      <c r="AW34" s="187">
        <f t="shared" si="66"/>
        <v>0.98461538461538467</v>
      </c>
      <c r="AX34" s="188">
        <f t="shared" si="67"/>
        <v>0.50793650793650791</v>
      </c>
      <c r="AY34" s="180">
        <f t="shared" si="11"/>
        <v>0.27380952380952384</v>
      </c>
      <c r="AZ34" s="181">
        <f t="shared" si="12"/>
        <v>0.21031746031746032</v>
      </c>
      <c r="BA34" s="182">
        <f t="shared" si="13"/>
        <v>7.9365079365079361E-3</v>
      </c>
      <c r="BB34" s="184">
        <f t="shared" si="68"/>
        <v>1</v>
      </c>
    </row>
    <row r="35" spans="2:54" x14ac:dyDescent="0.2">
      <c r="B35" s="172">
        <v>9</v>
      </c>
      <c r="C35" s="34">
        <f t="shared" si="0"/>
        <v>4</v>
      </c>
      <c r="D35" s="18" t="s">
        <v>13</v>
      </c>
      <c r="E35" s="28">
        <v>0.58333333333333337</v>
      </c>
      <c r="F35" s="28">
        <v>0.91666666666666663</v>
      </c>
      <c r="G35" s="37">
        <f t="shared" si="39"/>
        <v>480</v>
      </c>
      <c r="H35" s="33" t="str">
        <f t="shared" si="15"/>
        <v>T2</v>
      </c>
      <c r="I35" s="29">
        <v>1009</v>
      </c>
      <c r="J35" s="54">
        <f>VLOOKUP(I35,Produtos!$A$2:$C$52,3,FALSE)</f>
        <v>20</v>
      </c>
      <c r="K35" s="54">
        <f t="shared" si="16"/>
        <v>180</v>
      </c>
      <c r="L35" s="29">
        <v>145</v>
      </c>
      <c r="M35" s="29">
        <v>27</v>
      </c>
      <c r="N35" s="29">
        <v>0</v>
      </c>
      <c r="O35" s="29">
        <v>15</v>
      </c>
      <c r="P35" s="29">
        <v>5</v>
      </c>
      <c r="Q35" s="29">
        <v>70</v>
      </c>
      <c r="R35" s="39">
        <f t="shared" si="17"/>
        <v>390</v>
      </c>
      <c r="T35" s="123">
        <f t="shared" si="40"/>
        <v>480</v>
      </c>
      <c r="U35" s="2">
        <f t="shared" si="41"/>
        <v>410</v>
      </c>
      <c r="V35" s="2">
        <f t="shared" si="42"/>
        <v>70</v>
      </c>
      <c r="W35" s="2">
        <f t="shared" si="43"/>
        <v>57.333333333333336</v>
      </c>
      <c r="X35" s="2">
        <f t="shared" si="44"/>
        <v>12.666666666666664</v>
      </c>
      <c r="Y35" s="2">
        <f t="shared" si="45"/>
        <v>48.333333333333336</v>
      </c>
      <c r="Z35" s="2">
        <f t="shared" si="46"/>
        <v>9</v>
      </c>
      <c r="AA35" s="124">
        <f t="shared" si="47"/>
        <v>431.66666666666669</v>
      </c>
      <c r="AB35" s="13"/>
      <c r="AC35" s="123">
        <f t="shared" si="48"/>
        <v>1440</v>
      </c>
      <c r="AD35" s="2">
        <f t="shared" si="49"/>
        <v>1230</v>
      </c>
      <c r="AE35" s="55">
        <f t="shared" si="50"/>
        <v>210</v>
      </c>
      <c r="AF35" s="55">
        <f t="shared" si="51"/>
        <v>172</v>
      </c>
      <c r="AG35" s="2">
        <f t="shared" si="52"/>
        <v>38</v>
      </c>
      <c r="AH35" s="2">
        <f t="shared" si="53"/>
        <v>145</v>
      </c>
      <c r="AI35" s="2">
        <f t="shared" si="54"/>
        <v>27</v>
      </c>
      <c r="AJ35" s="124">
        <f t="shared" si="55"/>
        <v>1295</v>
      </c>
      <c r="AK35" s="13"/>
      <c r="AL35" s="176">
        <f t="shared" si="56"/>
        <v>0.14583333333333334</v>
      </c>
      <c r="AM35" s="177">
        <f t="shared" si="57"/>
        <v>0.81904761904761914</v>
      </c>
      <c r="AN35" s="178">
        <f t="shared" si="58"/>
        <v>0.84302325581395354</v>
      </c>
      <c r="AO35" s="179">
        <f t="shared" si="59"/>
        <v>0.10069444444444446</v>
      </c>
      <c r="AP35" s="180">
        <f t="shared" si="60"/>
        <v>0.85416666666666663</v>
      </c>
      <c r="AQ35" s="181">
        <f t="shared" si="61"/>
        <v>2.6388888888888885E-2</v>
      </c>
      <c r="AR35" s="182">
        <f t="shared" si="62"/>
        <v>1.8749999999999999E-2</v>
      </c>
      <c r="AS35" s="183">
        <f t="shared" si="63"/>
        <v>1</v>
      </c>
      <c r="AT35" s="184"/>
      <c r="AU35" s="185">
        <f t="shared" si="64"/>
        <v>0.14583333333333334</v>
      </c>
      <c r="AV35" s="186">
        <f t="shared" si="65"/>
        <v>0.81904761904761902</v>
      </c>
      <c r="AW35" s="187">
        <f t="shared" si="66"/>
        <v>0.84302325581395354</v>
      </c>
      <c r="AX35" s="188">
        <f t="shared" si="67"/>
        <v>0.10069444444444446</v>
      </c>
      <c r="AY35" s="180">
        <f t="shared" si="11"/>
        <v>0.85416666666666663</v>
      </c>
      <c r="AZ35" s="181">
        <f t="shared" si="12"/>
        <v>2.6388888888888889E-2</v>
      </c>
      <c r="BA35" s="182">
        <f t="shared" si="13"/>
        <v>1.8749999999999999E-2</v>
      </c>
      <c r="BB35" s="184">
        <f t="shared" si="68"/>
        <v>1</v>
      </c>
    </row>
    <row r="36" spans="2:54" x14ac:dyDescent="0.2">
      <c r="B36" s="172">
        <v>10</v>
      </c>
      <c r="C36" s="34">
        <f t="shared" si="0"/>
        <v>5</v>
      </c>
      <c r="D36" s="18" t="s">
        <v>3</v>
      </c>
      <c r="E36" s="28">
        <v>0.91666666666666663</v>
      </c>
      <c r="F36" s="28">
        <v>0.25</v>
      </c>
      <c r="G36" s="37">
        <f t="shared" si="39"/>
        <v>480</v>
      </c>
      <c r="H36" s="33" t="str">
        <f t="shared" si="15"/>
        <v>T3</v>
      </c>
      <c r="I36" s="29">
        <v>1010</v>
      </c>
      <c r="J36" s="54">
        <f>VLOOKUP(I36,Produtos!$A$2:$C$52,3,FALSE)</f>
        <v>10</v>
      </c>
      <c r="K36" s="54">
        <f t="shared" si="16"/>
        <v>360</v>
      </c>
      <c r="L36" s="29">
        <v>640</v>
      </c>
      <c r="M36" s="29">
        <v>10</v>
      </c>
      <c r="N36" s="29">
        <v>60</v>
      </c>
      <c r="O36" s="29">
        <v>0</v>
      </c>
      <c r="P36" s="29">
        <v>25</v>
      </c>
      <c r="Q36" s="29">
        <v>305</v>
      </c>
      <c r="R36" s="39">
        <f t="shared" si="17"/>
        <v>90</v>
      </c>
      <c r="T36" s="123">
        <f t="shared" si="40"/>
        <v>420</v>
      </c>
      <c r="U36" s="2">
        <f t="shared" si="41"/>
        <v>115</v>
      </c>
      <c r="V36" s="2">
        <f t="shared" si="42"/>
        <v>305</v>
      </c>
      <c r="W36" s="2">
        <f t="shared" si="43"/>
        <v>108.33333333333333</v>
      </c>
      <c r="X36" s="2">
        <f t="shared" si="44"/>
        <v>196.66666666666669</v>
      </c>
      <c r="Y36" s="2">
        <f t="shared" si="45"/>
        <v>106.66666666666667</v>
      </c>
      <c r="Z36" s="2">
        <f t="shared" si="46"/>
        <v>1.6666666666666667</v>
      </c>
      <c r="AA36" s="124">
        <f t="shared" si="47"/>
        <v>313.33333333333337</v>
      </c>
      <c r="AB36" s="13"/>
      <c r="AC36" s="123">
        <f t="shared" si="48"/>
        <v>2520</v>
      </c>
      <c r="AD36" s="2">
        <f t="shared" si="49"/>
        <v>690</v>
      </c>
      <c r="AE36" s="55">
        <f t="shared" si="50"/>
        <v>1830</v>
      </c>
      <c r="AF36" s="55">
        <f t="shared" si="51"/>
        <v>650</v>
      </c>
      <c r="AG36" s="2">
        <f t="shared" si="52"/>
        <v>1180</v>
      </c>
      <c r="AH36" s="2">
        <f t="shared" si="53"/>
        <v>640</v>
      </c>
      <c r="AI36" s="2">
        <f t="shared" si="54"/>
        <v>10</v>
      </c>
      <c r="AJ36" s="124">
        <f t="shared" si="55"/>
        <v>1880</v>
      </c>
      <c r="AK36" s="13"/>
      <c r="AL36" s="176">
        <f t="shared" si="56"/>
        <v>0.72619047619047616</v>
      </c>
      <c r="AM36" s="177">
        <f t="shared" si="57"/>
        <v>0.3551912568306011</v>
      </c>
      <c r="AN36" s="178">
        <f t="shared" si="58"/>
        <v>0.98461538461538456</v>
      </c>
      <c r="AO36" s="179">
        <f t="shared" si="59"/>
        <v>0.2539682539682539</v>
      </c>
      <c r="AP36" s="180">
        <f t="shared" si="60"/>
        <v>0.27380952380952384</v>
      </c>
      <c r="AQ36" s="181">
        <f t="shared" si="61"/>
        <v>0.46825396825396831</v>
      </c>
      <c r="AR36" s="182">
        <f t="shared" si="62"/>
        <v>3.968253968253968E-3</v>
      </c>
      <c r="AS36" s="183">
        <f t="shared" si="63"/>
        <v>1</v>
      </c>
      <c r="AT36" s="184"/>
      <c r="AU36" s="185">
        <f t="shared" si="64"/>
        <v>0.72619047619047616</v>
      </c>
      <c r="AV36" s="186">
        <f t="shared" si="65"/>
        <v>0.3551912568306011</v>
      </c>
      <c r="AW36" s="187">
        <f t="shared" si="66"/>
        <v>0.98461538461538467</v>
      </c>
      <c r="AX36" s="188">
        <f t="shared" si="67"/>
        <v>0.25396825396825395</v>
      </c>
      <c r="AY36" s="180">
        <f t="shared" si="11"/>
        <v>0.27380952380952384</v>
      </c>
      <c r="AZ36" s="181">
        <f t="shared" si="12"/>
        <v>0.46825396825396826</v>
      </c>
      <c r="BA36" s="182">
        <f t="shared" si="13"/>
        <v>3.968253968253968E-3</v>
      </c>
      <c r="BB36" s="184">
        <f t="shared" si="68"/>
        <v>1</v>
      </c>
    </row>
    <row r="37" spans="2:54" x14ac:dyDescent="0.2">
      <c r="B37" s="172">
        <v>10</v>
      </c>
      <c r="C37" s="34">
        <f t="shared" si="0"/>
        <v>5</v>
      </c>
      <c r="D37" s="18" t="s">
        <v>12</v>
      </c>
      <c r="E37" s="28">
        <v>0.25</v>
      </c>
      <c r="F37" s="28">
        <v>0.58333333333333337</v>
      </c>
      <c r="G37" s="37">
        <f t="shared" si="39"/>
        <v>480</v>
      </c>
      <c r="H37" s="33" t="str">
        <f t="shared" si="15"/>
        <v>T1</v>
      </c>
      <c r="I37" s="29">
        <v>1010</v>
      </c>
      <c r="J37" s="54">
        <f>VLOOKUP(I37,Produtos!$A$2:$C$52,3,FALSE)</f>
        <v>10</v>
      </c>
      <c r="K37" s="54">
        <f t="shared" si="16"/>
        <v>360</v>
      </c>
      <c r="L37" s="29">
        <v>145</v>
      </c>
      <c r="M37" s="29">
        <v>27</v>
      </c>
      <c r="N37" s="29">
        <v>0</v>
      </c>
      <c r="O37" s="29">
        <v>15</v>
      </c>
      <c r="P37" s="29">
        <v>5</v>
      </c>
      <c r="Q37" s="29">
        <v>70</v>
      </c>
      <c r="R37" s="39">
        <f t="shared" si="17"/>
        <v>390</v>
      </c>
      <c r="T37" s="123">
        <f t="shared" si="40"/>
        <v>480</v>
      </c>
      <c r="U37" s="2">
        <f t="shared" si="41"/>
        <v>410</v>
      </c>
      <c r="V37" s="2">
        <f t="shared" si="42"/>
        <v>70</v>
      </c>
      <c r="W37" s="2">
        <f t="shared" si="43"/>
        <v>28.666666666666668</v>
      </c>
      <c r="X37" s="2">
        <f t="shared" si="44"/>
        <v>41.333333333333329</v>
      </c>
      <c r="Y37" s="2">
        <f t="shared" si="45"/>
        <v>24.166666666666668</v>
      </c>
      <c r="Z37" s="2">
        <f t="shared" si="46"/>
        <v>4.5</v>
      </c>
      <c r="AA37" s="124">
        <f t="shared" si="47"/>
        <v>455.83333333333331</v>
      </c>
      <c r="AB37" s="13"/>
      <c r="AC37" s="123">
        <f t="shared" si="48"/>
        <v>2880</v>
      </c>
      <c r="AD37" s="2">
        <f t="shared" si="49"/>
        <v>2460</v>
      </c>
      <c r="AE37" s="55">
        <f t="shared" si="50"/>
        <v>420</v>
      </c>
      <c r="AF37" s="55">
        <f t="shared" si="51"/>
        <v>172</v>
      </c>
      <c r="AG37" s="2">
        <f t="shared" si="52"/>
        <v>248</v>
      </c>
      <c r="AH37" s="2">
        <f t="shared" si="53"/>
        <v>145</v>
      </c>
      <c r="AI37" s="2">
        <f t="shared" si="54"/>
        <v>27</v>
      </c>
      <c r="AJ37" s="124">
        <f t="shared" si="55"/>
        <v>2735</v>
      </c>
      <c r="AK37" s="13"/>
      <c r="AL37" s="176">
        <f t="shared" si="56"/>
        <v>0.14583333333333334</v>
      </c>
      <c r="AM37" s="177">
        <f t="shared" si="57"/>
        <v>0.40952380952380957</v>
      </c>
      <c r="AN37" s="178">
        <f t="shared" si="58"/>
        <v>0.84302325581395354</v>
      </c>
      <c r="AO37" s="179">
        <f t="shared" si="59"/>
        <v>5.0347222222222231E-2</v>
      </c>
      <c r="AP37" s="180">
        <f t="shared" si="60"/>
        <v>0.85416666666666663</v>
      </c>
      <c r="AQ37" s="181">
        <f t="shared" si="61"/>
        <v>8.6111111111111097E-2</v>
      </c>
      <c r="AR37" s="182">
        <f t="shared" si="62"/>
        <v>9.3749999999999997E-3</v>
      </c>
      <c r="AS37" s="183">
        <f t="shared" si="63"/>
        <v>1</v>
      </c>
      <c r="AT37" s="184"/>
      <c r="AU37" s="185">
        <f t="shared" si="64"/>
        <v>0.14583333333333334</v>
      </c>
      <c r="AV37" s="186">
        <f t="shared" si="65"/>
        <v>0.40952380952380951</v>
      </c>
      <c r="AW37" s="187">
        <f t="shared" si="66"/>
        <v>0.84302325581395354</v>
      </c>
      <c r="AX37" s="188">
        <f t="shared" si="67"/>
        <v>5.0347222222222231E-2</v>
      </c>
      <c r="AY37" s="180">
        <f t="shared" si="11"/>
        <v>0.85416666666666663</v>
      </c>
      <c r="AZ37" s="181">
        <f t="shared" si="12"/>
        <v>8.611111111111111E-2</v>
      </c>
      <c r="BA37" s="182">
        <f t="shared" si="13"/>
        <v>9.3749999999999997E-3</v>
      </c>
      <c r="BB37" s="184">
        <f t="shared" si="68"/>
        <v>1</v>
      </c>
    </row>
    <row r="38" spans="2:54" x14ac:dyDescent="0.2">
      <c r="B38" s="172">
        <v>10</v>
      </c>
      <c r="C38" s="34">
        <f t="shared" si="0"/>
        <v>5</v>
      </c>
      <c r="D38" s="18" t="s">
        <v>13</v>
      </c>
      <c r="E38" s="28">
        <v>0.58333333333333337</v>
      </c>
      <c r="F38" s="28">
        <v>0.91666666666666663</v>
      </c>
      <c r="G38" s="37">
        <f t="shared" si="39"/>
        <v>480</v>
      </c>
      <c r="H38" s="33" t="str">
        <f t="shared" si="15"/>
        <v>T2</v>
      </c>
      <c r="I38" s="29">
        <v>1010</v>
      </c>
      <c r="J38" s="54">
        <f>VLOOKUP(I38,Produtos!$A$2:$C$52,3,FALSE)</f>
        <v>10</v>
      </c>
      <c r="K38" s="54">
        <f t="shared" si="16"/>
        <v>360</v>
      </c>
      <c r="L38" s="29">
        <v>90</v>
      </c>
      <c r="M38" s="29">
        <v>2</v>
      </c>
      <c r="N38" s="29">
        <v>0</v>
      </c>
      <c r="O38" s="29">
        <v>25</v>
      </c>
      <c r="P38" s="29">
        <v>10</v>
      </c>
      <c r="Q38" s="29">
        <v>85</v>
      </c>
      <c r="R38" s="39">
        <f t="shared" si="17"/>
        <v>360</v>
      </c>
      <c r="T38" s="123">
        <f t="shared" si="40"/>
        <v>480</v>
      </c>
      <c r="U38" s="2">
        <f t="shared" si="41"/>
        <v>395</v>
      </c>
      <c r="V38" s="2">
        <f t="shared" si="42"/>
        <v>85</v>
      </c>
      <c r="W38" s="2">
        <f t="shared" si="43"/>
        <v>15.333333333333334</v>
      </c>
      <c r="X38" s="2">
        <f t="shared" si="44"/>
        <v>69.666666666666671</v>
      </c>
      <c r="Y38" s="2">
        <f t="shared" si="45"/>
        <v>15</v>
      </c>
      <c r="Z38" s="2">
        <f t="shared" si="46"/>
        <v>0.33333333333333331</v>
      </c>
      <c r="AA38" s="124">
        <f t="shared" si="47"/>
        <v>465</v>
      </c>
      <c r="AB38" s="13"/>
      <c r="AC38" s="123">
        <f t="shared" si="48"/>
        <v>2880</v>
      </c>
      <c r="AD38" s="2">
        <f t="shared" si="49"/>
        <v>2370</v>
      </c>
      <c r="AE38" s="55">
        <f t="shared" si="50"/>
        <v>510</v>
      </c>
      <c r="AF38" s="55">
        <f t="shared" si="51"/>
        <v>92</v>
      </c>
      <c r="AG38" s="2">
        <f t="shared" si="52"/>
        <v>418</v>
      </c>
      <c r="AH38" s="2">
        <f t="shared" si="53"/>
        <v>90</v>
      </c>
      <c r="AI38" s="2">
        <f t="shared" si="54"/>
        <v>2</v>
      </c>
      <c r="AJ38" s="124">
        <f t="shared" si="55"/>
        <v>2790</v>
      </c>
      <c r="AK38" s="13"/>
      <c r="AL38" s="176">
        <f t="shared" si="56"/>
        <v>0.17708333333333334</v>
      </c>
      <c r="AM38" s="177">
        <f t="shared" si="57"/>
        <v>0.1803921568627451</v>
      </c>
      <c r="AN38" s="178">
        <f t="shared" si="58"/>
        <v>0.97826086956521741</v>
      </c>
      <c r="AO38" s="179">
        <f t="shared" si="59"/>
        <v>3.1250000000000007E-2</v>
      </c>
      <c r="AP38" s="180">
        <f t="shared" si="60"/>
        <v>0.82291666666666663</v>
      </c>
      <c r="AQ38" s="181">
        <f t="shared" si="61"/>
        <v>0.1451388888888889</v>
      </c>
      <c r="AR38" s="182">
        <f t="shared" si="62"/>
        <v>6.9444444444444436E-4</v>
      </c>
      <c r="AS38" s="183">
        <f t="shared" si="63"/>
        <v>1</v>
      </c>
      <c r="AT38" s="184"/>
      <c r="AU38" s="185">
        <f t="shared" si="64"/>
        <v>0.17708333333333334</v>
      </c>
      <c r="AV38" s="186">
        <f t="shared" si="65"/>
        <v>0.1803921568627451</v>
      </c>
      <c r="AW38" s="187">
        <f t="shared" si="66"/>
        <v>0.97826086956521741</v>
      </c>
      <c r="AX38" s="188">
        <f t="shared" si="67"/>
        <v>3.1250000000000007E-2</v>
      </c>
      <c r="AY38" s="180">
        <f t="shared" si="11"/>
        <v>0.82291666666666663</v>
      </c>
      <c r="AZ38" s="181">
        <f t="shared" si="12"/>
        <v>0.1451388888888889</v>
      </c>
      <c r="BA38" s="182">
        <f t="shared" si="13"/>
        <v>6.9444444444444447E-4</v>
      </c>
      <c r="BB38" s="184">
        <f t="shared" si="68"/>
        <v>1</v>
      </c>
    </row>
    <row r="39" spans="2:54" x14ac:dyDescent="0.2">
      <c r="B39" s="172">
        <v>11</v>
      </c>
      <c r="C39" s="34">
        <f t="shared" si="0"/>
        <v>6</v>
      </c>
      <c r="D39" s="18" t="s">
        <v>3</v>
      </c>
      <c r="E39" s="28">
        <v>0.91666666666666663</v>
      </c>
      <c r="F39" s="28">
        <v>0.25</v>
      </c>
      <c r="G39" s="37">
        <f t="shared" si="39"/>
        <v>480</v>
      </c>
      <c r="H39" s="33" t="str">
        <f t="shared" si="15"/>
        <v>T3</v>
      </c>
      <c r="I39" s="29">
        <v>1012</v>
      </c>
      <c r="J39" s="54">
        <f>VLOOKUP(I39,Produtos!$A$2:$C$52,3,FALSE)</f>
        <v>20</v>
      </c>
      <c r="K39" s="54">
        <f t="shared" si="16"/>
        <v>180</v>
      </c>
      <c r="L39" s="29">
        <v>802</v>
      </c>
      <c r="M39" s="29">
        <v>15</v>
      </c>
      <c r="N39" s="29">
        <v>60</v>
      </c>
      <c r="O39" s="29">
        <v>0</v>
      </c>
      <c r="P39" s="29">
        <v>75</v>
      </c>
      <c r="Q39" s="29">
        <v>340</v>
      </c>
      <c r="R39" s="39">
        <f t="shared" si="17"/>
        <v>5</v>
      </c>
      <c r="T39" s="123">
        <f t="shared" si="40"/>
        <v>420</v>
      </c>
      <c r="U39" s="2">
        <f t="shared" si="41"/>
        <v>80</v>
      </c>
      <c r="V39" s="2">
        <f t="shared" si="42"/>
        <v>340</v>
      </c>
      <c r="W39" s="2">
        <f t="shared" si="43"/>
        <v>272.33333333333331</v>
      </c>
      <c r="X39" s="2">
        <f t="shared" si="44"/>
        <v>67.666666666666686</v>
      </c>
      <c r="Y39" s="2">
        <f t="shared" si="45"/>
        <v>267.33333333333331</v>
      </c>
      <c r="Z39" s="2">
        <f t="shared" si="46"/>
        <v>5</v>
      </c>
      <c r="AA39" s="124">
        <f t="shared" si="47"/>
        <v>152.66666666666669</v>
      </c>
      <c r="AB39" s="13"/>
      <c r="AC39" s="123">
        <f t="shared" si="48"/>
        <v>1260</v>
      </c>
      <c r="AD39" s="2">
        <f t="shared" si="49"/>
        <v>240</v>
      </c>
      <c r="AE39" s="55">
        <f t="shared" si="50"/>
        <v>1020</v>
      </c>
      <c r="AF39" s="55">
        <f t="shared" si="51"/>
        <v>817</v>
      </c>
      <c r="AG39" s="2">
        <f t="shared" si="52"/>
        <v>203</v>
      </c>
      <c r="AH39" s="2">
        <f t="shared" si="53"/>
        <v>802</v>
      </c>
      <c r="AI39" s="2">
        <f t="shared" si="54"/>
        <v>15</v>
      </c>
      <c r="AJ39" s="124">
        <f t="shared" si="55"/>
        <v>458</v>
      </c>
      <c r="AK39" s="13"/>
      <c r="AL39" s="176">
        <f t="shared" si="56"/>
        <v>0.80952380952380953</v>
      </c>
      <c r="AM39" s="177">
        <f t="shared" si="57"/>
        <v>0.80098039215686268</v>
      </c>
      <c r="AN39" s="178">
        <f t="shared" si="58"/>
        <v>0.98164014687882495</v>
      </c>
      <c r="AO39" s="179">
        <f t="shared" si="59"/>
        <v>0.63650793650793647</v>
      </c>
      <c r="AP39" s="180">
        <f t="shared" si="60"/>
        <v>0.19047619047619047</v>
      </c>
      <c r="AQ39" s="181">
        <f t="shared" si="61"/>
        <v>0.16111111111111115</v>
      </c>
      <c r="AR39" s="182">
        <f t="shared" si="62"/>
        <v>1.1904761904761904E-2</v>
      </c>
      <c r="AS39" s="183">
        <f t="shared" si="63"/>
        <v>1</v>
      </c>
      <c r="AT39" s="184"/>
      <c r="AU39" s="185">
        <f t="shared" si="64"/>
        <v>0.80952380952380953</v>
      </c>
      <c r="AV39" s="186">
        <f t="shared" si="65"/>
        <v>0.80098039215686279</v>
      </c>
      <c r="AW39" s="187">
        <f t="shared" si="66"/>
        <v>0.98164014687882495</v>
      </c>
      <c r="AX39" s="188">
        <f t="shared" si="67"/>
        <v>0.63650793650793647</v>
      </c>
      <c r="AY39" s="180">
        <f t="shared" si="11"/>
        <v>0.19047619047619047</v>
      </c>
      <c r="AZ39" s="181">
        <f t="shared" si="12"/>
        <v>0.16111111111111112</v>
      </c>
      <c r="BA39" s="182">
        <f t="shared" si="13"/>
        <v>1.1904761904761904E-2</v>
      </c>
      <c r="BB39" s="184">
        <f t="shared" si="68"/>
        <v>0.99999999999999989</v>
      </c>
    </row>
    <row r="40" spans="2:54" x14ac:dyDescent="0.2">
      <c r="B40" s="172">
        <v>11</v>
      </c>
      <c r="C40" s="34">
        <f t="shared" si="0"/>
        <v>6</v>
      </c>
      <c r="D40" s="18" t="s">
        <v>12</v>
      </c>
      <c r="E40" s="28">
        <v>0.25</v>
      </c>
      <c r="F40" s="28">
        <v>0.58333333333333337</v>
      </c>
      <c r="G40" s="37">
        <f t="shared" si="39"/>
        <v>480</v>
      </c>
      <c r="H40" s="33" t="str">
        <f t="shared" si="15"/>
        <v>T1</v>
      </c>
      <c r="I40" s="29">
        <v>1012</v>
      </c>
      <c r="J40" s="54">
        <f>VLOOKUP(I40,Produtos!$A$2:$C$52,3,FALSE)</f>
        <v>20</v>
      </c>
      <c r="K40" s="54">
        <f t="shared" si="16"/>
        <v>180</v>
      </c>
      <c r="L40" s="29">
        <v>450</v>
      </c>
      <c r="M40" s="29">
        <v>5</v>
      </c>
      <c r="N40" s="29">
        <v>30</v>
      </c>
      <c r="O40" s="29">
        <v>0</v>
      </c>
      <c r="P40" s="29">
        <v>10</v>
      </c>
      <c r="Q40" s="29">
        <v>200</v>
      </c>
      <c r="R40" s="39">
        <f t="shared" si="17"/>
        <v>240</v>
      </c>
      <c r="T40" s="123">
        <f t="shared" si="40"/>
        <v>450</v>
      </c>
      <c r="U40" s="2">
        <f t="shared" si="41"/>
        <v>250</v>
      </c>
      <c r="V40" s="2">
        <f t="shared" si="42"/>
        <v>200</v>
      </c>
      <c r="W40" s="2">
        <f t="shared" si="43"/>
        <v>151.66666666666666</v>
      </c>
      <c r="X40" s="2">
        <f t="shared" si="44"/>
        <v>48.333333333333343</v>
      </c>
      <c r="Y40" s="2">
        <f t="shared" si="45"/>
        <v>150</v>
      </c>
      <c r="Z40" s="2">
        <f t="shared" si="46"/>
        <v>1.6666666666666667</v>
      </c>
      <c r="AA40" s="124">
        <f t="shared" si="47"/>
        <v>300</v>
      </c>
      <c r="AB40" s="13"/>
      <c r="AC40" s="123">
        <f t="shared" si="48"/>
        <v>1350</v>
      </c>
      <c r="AD40" s="2">
        <f t="shared" si="49"/>
        <v>750</v>
      </c>
      <c r="AE40" s="55">
        <f t="shared" si="50"/>
        <v>600</v>
      </c>
      <c r="AF40" s="55">
        <f t="shared" si="51"/>
        <v>455</v>
      </c>
      <c r="AG40" s="2">
        <f t="shared" si="52"/>
        <v>145</v>
      </c>
      <c r="AH40" s="2">
        <f t="shared" si="53"/>
        <v>450</v>
      </c>
      <c r="AI40" s="2">
        <f t="shared" si="54"/>
        <v>5</v>
      </c>
      <c r="AJ40" s="124">
        <f t="shared" si="55"/>
        <v>900</v>
      </c>
      <c r="AK40" s="13"/>
      <c r="AL40" s="176">
        <f t="shared" si="56"/>
        <v>0.44444444444444442</v>
      </c>
      <c r="AM40" s="177">
        <f t="shared" si="57"/>
        <v>0.7583333333333333</v>
      </c>
      <c r="AN40" s="178">
        <f t="shared" si="58"/>
        <v>0.98901098901098905</v>
      </c>
      <c r="AO40" s="179">
        <f t="shared" si="59"/>
        <v>0.33333333333333331</v>
      </c>
      <c r="AP40" s="180">
        <f t="shared" si="60"/>
        <v>0.55555555555555558</v>
      </c>
      <c r="AQ40" s="181">
        <f t="shared" si="61"/>
        <v>0.10740740740740742</v>
      </c>
      <c r="AR40" s="182">
        <f t="shared" si="62"/>
        <v>3.7037037037037038E-3</v>
      </c>
      <c r="AS40" s="183">
        <f t="shared" si="63"/>
        <v>0.99999999999999989</v>
      </c>
      <c r="AT40" s="184"/>
      <c r="AU40" s="185">
        <f t="shared" si="64"/>
        <v>0.44444444444444442</v>
      </c>
      <c r="AV40" s="186">
        <f t="shared" si="65"/>
        <v>0.7583333333333333</v>
      </c>
      <c r="AW40" s="187">
        <f t="shared" si="66"/>
        <v>0.98901098901098905</v>
      </c>
      <c r="AX40" s="188">
        <f t="shared" si="67"/>
        <v>0.33333333333333331</v>
      </c>
      <c r="AY40" s="180">
        <f t="shared" si="11"/>
        <v>0.55555555555555558</v>
      </c>
      <c r="AZ40" s="181">
        <f t="shared" si="12"/>
        <v>0.10740740740740741</v>
      </c>
      <c r="BA40" s="182">
        <f t="shared" si="13"/>
        <v>3.7037037037037038E-3</v>
      </c>
      <c r="BB40" s="184">
        <f t="shared" si="68"/>
        <v>0.99999999999999989</v>
      </c>
    </row>
    <row r="41" spans="2:54" x14ac:dyDescent="0.2">
      <c r="B41" s="172">
        <v>11</v>
      </c>
      <c r="C41" s="34">
        <f t="shared" ref="C41:C72" si="69">WEEKDAY(DATE($C$3,$C$4,B41))</f>
        <v>6</v>
      </c>
      <c r="D41" s="18" t="s">
        <v>13</v>
      </c>
      <c r="E41" s="28">
        <v>0.58333333333333337</v>
      </c>
      <c r="F41" s="28">
        <v>0.91666666666666663</v>
      </c>
      <c r="G41" s="37">
        <f t="shared" si="39"/>
        <v>480</v>
      </c>
      <c r="H41" s="33" t="str">
        <f t="shared" si="15"/>
        <v>T2</v>
      </c>
      <c r="I41" s="29">
        <v>1012</v>
      </c>
      <c r="J41" s="54">
        <f>VLOOKUP(I41,Produtos!$A$2:$C$52,3,FALSE)</f>
        <v>20</v>
      </c>
      <c r="K41" s="54">
        <f t="shared" si="16"/>
        <v>180</v>
      </c>
      <c r="L41" s="29">
        <v>380</v>
      </c>
      <c r="M41" s="29">
        <v>10</v>
      </c>
      <c r="N41" s="29">
        <v>0</v>
      </c>
      <c r="O41" s="29">
        <v>25</v>
      </c>
      <c r="P41" s="29">
        <v>15</v>
      </c>
      <c r="Q41" s="29">
        <v>197</v>
      </c>
      <c r="R41" s="39">
        <f t="shared" si="17"/>
        <v>243</v>
      </c>
      <c r="T41" s="123">
        <f t="shared" si="40"/>
        <v>480</v>
      </c>
      <c r="U41" s="2">
        <f t="shared" si="41"/>
        <v>283</v>
      </c>
      <c r="V41" s="2">
        <f t="shared" si="42"/>
        <v>197</v>
      </c>
      <c r="W41" s="2">
        <f t="shared" si="43"/>
        <v>130</v>
      </c>
      <c r="X41" s="2">
        <f t="shared" si="44"/>
        <v>67</v>
      </c>
      <c r="Y41" s="2">
        <f t="shared" si="45"/>
        <v>126.66666666666667</v>
      </c>
      <c r="Z41" s="2">
        <f t="shared" si="46"/>
        <v>3.3333333333333335</v>
      </c>
      <c r="AA41" s="124">
        <f t="shared" si="47"/>
        <v>353.33333333333331</v>
      </c>
      <c r="AB41" s="13"/>
      <c r="AC41" s="123">
        <f t="shared" si="48"/>
        <v>1440</v>
      </c>
      <c r="AD41" s="2">
        <f t="shared" si="49"/>
        <v>849</v>
      </c>
      <c r="AE41" s="55">
        <f t="shared" si="50"/>
        <v>591</v>
      </c>
      <c r="AF41" s="55">
        <f t="shared" si="51"/>
        <v>390</v>
      </c>
      <c r="AG41" s="2">
        <f t="shared" si="52"/>
        <v>201</v>
      </c>
      <c r="AH41" s="2">
        <f t="shared" si="53"/>
        <v>380</v>
      </c>
      <c r="AI41" s="2">
        <f t="shared" si="54"/>
        <v>10</v>
      </c>
      <c r="AJ41" s="124">
        <f t="shared" si="55"/>
        <v>1060</v>
      </c>
      <c r="AK41" s="13"/>
      <c r="AL41" s="176">
        <f t="shared" si="56"/>
        <v>0.41041666666666665</v>
      </c>
      <c r="AM41" s="177">
        <f t="shared" si="57"/>
        <v>0.65989847715736039</v>
      </c>
      <c r="AN41" s="178">
        <f t="shared" si="58"/>
        <v>0.97435897435897445</v>
      </c>
      <c r="AO41" s="179">
        <f t="shared" si="59"/>
        <v>0.2638888888888889</v>
      </c>
      <c r="AP41" s="180">
        <f t="shared" si="60"/>
        <v>0.58958333333333335</v>
      </c>
      <c r="AQ41" s="181">
        <f t="shared" si="61"/>
        <v>0.13958333333333334</v>
      </c>
      <c r="AR41" s="182">
        <f t="shared" si="62"/>
        <v>6.9444444444444449E-3</v>
      </c>
      <c r="AS41" s="183">
        <f t="shared" si="63"/>
        <v>1</v>
      </c>
      <c r="AT41" s="184"/>
      <c r="AU41" s="185">
        <f t="shared" si="64"/>
        <v>0.41041666666666665</v>
      </c>
      <c r="AV41" s="186">
        <f t="shared" si="65"/>
        <v>0.65989847715736039</v>
      </c>
      <c r="AW41" s="187">
        <f t="shared" si="66"/>
        <v>0.97435897435897434</v>
      </c>
      <c r="AX41" s="188">
        <f t="shared" si="67"/>
        <v>0.26388888888888884</v>
      </c>
      <c r="AY41" s="180">
        <f t="shared" ref="AY41:AY72" si="70">IF(I41="NP",0,AD41/AC41)</f>
        <v>0.58958333333333335</v>
      </c>
      <c r="AZ41" s="181">
        <f t="shared" ref="AZ41:AZ72" si="71">IF(I41="NP",0,AG41/AC41)</f>
        <v>0.13958333333333334</v>
      </c>
      <c r="BA41" s="182">
        <f t="shared" ref="BA41:BA72" si="72">IF(I41="NP",0,AI41/AC41)</f>
        <v>6.9444444444444441E-3</v>
      </c>
      <c r="BB41" s="184">
        <f t="shared" si="68"/>
        <v>1</v>
      </c>
    </row>
    <row r="42" spans="2:54" x14ac:dyDescent="0.2">
      <c r="B42" s="172">
        <v>12</v>
      </c>
      <c r="C42" s="34">
        <f t="shared" si="69"/>
        <v>7</v>
      </c>
      <c r="D42" s="18" t="s">
        <v>3</v>
      </c>
      <c r="E42" s="28">
        <v>0.91666666666666663</v>
      </c>
      <c r="F42" s="28">
        <v>0.25</v>
      </c>
      <c r="G42" s="37">
        <f t="shared" si="39"/>
        <v>480</v>
      </c>
      <c r="H42" s="33" t="str">
        <f t="shared" si="15"/>
        <v>T3</v>
      </c>
      <c r="I42" s="29">
        <v>1013</v>
      </c>
      <c r="J42" s="54">
        <f>VLOOKUP(I42,Produtos!$A$2:$C$52,3,FALSE)</f>
        <v>10</v>
      </c>
      <c r="K42" s="54">
        <f t="shared" si="16"/>
        <v>360</v>
      </c>
      <c r="L42" s="29">
        <v>750</v>
      </c>
      <c r="M42" s="29">
        <v>24</v>
      </c>
      <c r="N42" s="29">
        <v>60</v>
      </c>
      <c r="O42" s="29">
        <v>0</v>
      </c>
      <c r="P42" s="29">
        <v>45</v>
      </c>
      <c r="Q42" s="29">
        <v>375</v>
      </c>
      <c r="R42" s="39">
        <f t="shared" si="17"/>
        <v>0</v>
      </c>
      <c r="T42" s="123">
        <f t="shared" si="40"/>
        <v>420</v>
      </c>
      <c r="U42" s="2">
        <f t="shared" si="41"/>
        <v>45</v>
      </c>
      <c r="V42" s="2">
        <f t="shared" si="42"/>
        <v>375</v>
      </c>
      <c r="W42" s="2">
        <f t="shared" si="43"/>
        <v>129</v>
      </c>
      <c r="X42" s="2">
        <f t="shared" si="44"/>
        <v>246</v>
      </c>
      <c r="Y42" s="2">
        <f t="shared" si="45"/>
        <v>125</v>
      </c>
      <c r="Z42" s="2">
        <f t="shared" si="46"/>
        <v>4</v>
      </c>
      <c r="AA42" s="124">
        <f t="shared" si="47"/>
        <v>295</v>
      </c>
      <c r="AB42" s="13"/>
      <c r="AC42" s="123">
        <f t="shared" si="48"/>
        <v>2520</v>
      </c>
      <c r="AD42" s="2">
        <f t="shared" si="49"/>
        <v>270</v>
      </c>
      <c r="AE42" s="55">
        <f t="shared" si="50"/>
        <v>2250</v>
      </c>
      <c r="AF42" s="55">
        <f t="shared" si="51"/>
        <v>774</v>
      </c>
      <c r="AG42" s="2">
        <f t="shared" si="52"/>
        <v>1476</v>
      </c>
      <c r="AH42" s="2">
        <f t="shared" si="53"/>
        <v>750</v>
      </c>
      <c r="AI42" s="2">
        <f t="shared" si="54"/>
        <v>24</v>
      </c>
      <c r="AJ42" s="124">
        <f t="shared" si="55"/>
        <v>1770</v>
      </c>
      <c r="AK42" s="13"/>
      <c r="AL42" s="176">
        <f t="shared" si="56"/>
        <v>0.8928571428571429</v>
      </c>
      <c r="AM42" s="177">
        <f t="shared" si="57"/>
        <v>0.34399999999999997</v>
      </c>
      <c r="AN42" s="178">
        <f t="shared" si="58"/>
        <v>0.96899224806201545</v>
      </c>
      <c r="AO42" s="179">
        <f t="shared" si="59"/>
        <v>0.29761904761904762</v>
      </c>
      <c r="AP42" s="180">
        <f t="shared" si="60"/>
        <v>0.10714285714285714</v>
      </c>
      <c r="AQ42" s="181">
        <f t="shared" si="61"/>
        <v>0.58571428571428574</v>
      </c>
      <c r="AR42" s="182">
        <f t="shared" si="62"/>
        <v>9.5238095238095247E-3</v>
      </c>
      <c r="AS42" s="183">
        <f t="shared" si="63"/>
        <v>1</v>
      </c>
      <c r="AT42" s="184"/>
      <c r="AU42" s="185">
        <f t="shared" si="64"/>
        <v>0.8928571428571429</v>
      </c>
      <c r="AV42" s="186">
        <f t="shared" si="65"/>
        <v>0.34399999999999997</v>
      </c>
      <c r="AW42" s="187">
        <f t="shared" si="66"/>
        <v>0.96899224806201545</v>
      </c>
      <c r="AX42" s="188">
        <f t="shared" si="67"/>
        <v>0.29761904761904762</v>
      </c>
      <c r="AY42" s="180">
        <f t="shared" si="70"/>
        <v>0.10714285714285714</v>
      </c>
      <c r="AZ42" s="181">
        <f t="shared" si="71"/>
        <v>0.58571428571428574</v>
      </c>
      <c r="BA42" s="182">
        <f t="shared" si="72"/>
        <v>9.5238095238095247E-3</v>
      </c>
      <c r="BB42" s="184">
        <f t="shared" si="68"/>
        <v>1</v>
      </c>
    </row>
    <row r="43" spans="2:54" x14ac:dyDescent="0.2">
      <c r="B43" s="172">
        <v>12</v>
      </c>
      <c r="C43" s="34">
        <f t="shared" si="69"/>
        <v>7</v>
      </c>
      <c r="D43" s="18" t="s">
        <v>12</v>
      </c>
      <c r="E43" s="28">
        <v>0.25</v>
      </c>
      <c r="F43" s="28">
        <v>0.58333333333333337</v>
      </c>
      <c r="G43" s="37">
        <f t="shared" si="39"/>
        <v>480</v>
      </c>
      <c r="H43" s="33" t="str">
        <f t="shared" si="15"/>
        <v>T1</v>
      </c>
      <c r="I43" s="29">
        <v>1013</v>
      </c>
      <c r="J43" s="54">
        <f>VLOOKUP(I43,Produtos!$A$2:$C$52,3,FALSE)</f>
        <v>10</v>
      </c>
      <c r="K43" s="54">
        <f t="shared" si="16"/>
        <v>360</v>
      </c>
      <c r="L43" s="29">
        <v>690</v>
      </c>
      <c r="M43" s="29">
        <v>15</v>
      </c>
      <c r="N43" s="29">
        <v>60</v>
      </c>
      <c r="O43" s="29">
        <v>0</v>
      </c>
      <c r="P43" s="29">
        <v>80</v>
      </c>
      <c r="Q43" s="29">
        <v>340</v>
      </c>
      <c r="R43" s="39">
        <f t="shared" si="17"/>
        <v>0</v>
      </c>
      <c r="T43" s="123">
        <f t="shared" si="40"/>
        <v>420</v>
      </c>
      <c r="U43" s="2">
        <f t="shared" si="41"/>
        <v>80</v>
      </c>
      <c r="V43" s="2">
        <f t="shared" si="42"/>
        <v>340</v>
      </c>
      <c r="W43" s="2">
        <f t="shared" si="43"/>
        <v>117.5</v>
      </c>
      <c r="X43" s="2">
        <f t="shared" si="44"/>
        <v>222.5</v>
      </c>
      <c r="Y43" s="2">
        <f t="shared" si="45"/>
        <v>115</v>
      </c>
      <c r="Z43" s="2">
        <f t="shared" si="46"/>
        <v>2.5</v>
      </c>
      <c r="AA43" s="124">
        <f t="shared" si="47"/>
        <v>305</v>
      </c>
      <c r="AB43" s="13"/>
      <c r="AC43" s="123">
        <f t="shared" si="48"/>
        <v>2520</v>
      </c>
      <c r="AD43" s="2">
        <f t="shared" si="49"/>
        <v>480</v>
      </c>
      <c r="AE43" s="55">
        <f t="shared" si="50"/>
        <v>2040</v>
      </c>
      <c r="AF43" s="55">
        <f t="shared" si="51"/>
        <v>705</v>
      </c>
      <c r="AG43" s="2">
        <f t="shared" si="52"/>
        <v>1335</v>
      </c>
      <c r="AH43" s="2">
        <f t="shared" si="53"/>
        <v>690</v>
      </c>
      <c r="AI43" s="2">
        <f t="shared" si="54"/>
        <v>15</v>
      </c>
      <c r="AJ43" s="124">
        <f t="shared" si="55"/>
        <v>1830</v>
      </c>
      <c r="AK43" s="13"/>
      <c r="AL43" s="176">
        <f t="shared" si="56"/>
        <v>0.80952380952380953</v>
      </c>
      <c r="AM43" s="177">
        <f t="shared" si="57"/>
        <v>0.34558823529411764</v>
      </c>
      <c r="AN43" s="178">
        <f t="shared" si="58"/>
        <v>0.97872340425531912</v>
      </c>
      <c r="AO43" s="179">
        <f t="shared" si="59"/>
        <v>0.27380952380952378</v>
      </c>
      <c r="AP43" s="180">
        <f t="shared" si="60"/>
        <v>0.19047619047619047</v>
      </c>
      <c r="AQ43" s="181">
        <f t="shared" si="61"/>
        <v>0.52976190476190477</v>
      </c>
      <c r="AR43" s="182">
        <f t="shared" si="62"/>
        <v>5.9523809523809521E-3</v>
      </c>
      <c r="AS43" s="183">
        <f t="shared" si="63"/>
        <v>1</v>
      </c>
      <c r="AT43" s="184"/>
      <c r="AU43" s="185">
        <f t="shared" si="64"/>
        <v>0.80952380952380953</v>
      </c>
      <c r="AV43" s="186">
        <f t="shared" si="65"/>
        <v>0.34558823529411764</v>
      </c>
      <c r="AW43" s="187">
        <f t="shared" si="66"/>
        <v>0.97872340425531912</v>
      </c>
      <c r="AX43" s="188">
        <f t="shared" si="67"/>
        <v>0.27380952380952378</v>
      </c>
      <c r="AY43" s="180">
        <f t="shared" si="70"/>
        <v>0.19047619047619047</v>
      </c>
      <c r="AZ43" s="181">
        <f t="shared" si="71"/>
        <v>0.52976190476190477</v>
      </c>
      <c r="BA43" s="182">
        <f t="shared" si="72"/>
        <v>5.9523809523809521E-3</v>
      </c>
      <c r="BB43" s="184">
        <f t="shared" si="68"/>
        <v>1</v>
      </c>
    </row>
    <row r="44" spans="2:54" x14ac:dyDescent="0.2">
      <c r="B44" s="172">
        <v>12</v>
      </c>
      <c r="C44" s="34">
        <f t="shared" si="69"/>
        <v>7</v>
      </c>
      <c r="D44" s="18" t="s">
        <v>13</v>
      </c>
      <c r="E44" s="28">
        <v>0.58333333333333337</v>
      </c>
      <c r="F44" s="28">
        <v>0.91666666666666663</v>
      </c>
      <c r="G44" s="37">
        <f t="shared" si="39"/>
        <v>480</v>
      </c>
      <c r="H44" s="33" t="str">
        <f t="shared" si="15"/>
        <v>T2</v>
      </c>
      <c r="I44" s="29">
        <v>1013</v>
      </c>
      <c r="J44" s="54">
        <f>VLOOKUP(I44,Produtos!$A$2:$C$52,3,FALSE)</f>
        <v>10</v>
      </c>
      <c r="K44" s="54">
        <f t="shared" si="16"/>
        <v>360</v>
      </c>
      <c r="L44" s="29">
        <v>640</v>
      </c>
      <c r="M44" s="29">
        <v>10</v>
      </c>
      <c r="N44" s="29">
        <v>60</v>
      </c>
      <c r="O44" s="29">
        <v>0</v>
      </c>
      <c r="P44" s="29">
        <v>25</v>
      </c>
      <c r="Q44" s="29">
        <v>305</v>
      </c>
      <c r="R44" s="39">
        <f t="shared" si="17"/>
        <v>90</v>
      </c>
      <c r="T44" s="123">
        <f t="shared" si="40"/>
        <v>420</v>
      </c>
      <c r="U44" s="2">
        <f t="shared" si="41"/>
        <v>115</v>
      </c>
      <c r="V44" s="2">
        <f t="shared" si="42"/>
        <v>305</v>
      </c>
      <c r="W44" s="2">
        <f t="shared" si="43"/>
        <v>108.33333333333333</v>
      </c>
      <c r="X44" s="2">
        <f t="shared" si="44"/>
        <v>196.66666666666669</v>
      </c>
      <c r="Y44" s="2">
        <f t="shared" si="45"/>
        <v>106.66666666666667</v>
      </c>
      <c r="Z44" s="2">
        <f t="shared" si="46"/>
        <v>1.6666666666666667</v>
      </c>
      <c r="AA44" s="124">
        <f t="shared" si="47"/>
        <v>313.33333333333337</v>
      </c>
      <c r="AB44" s="13"/>
      <c r="AC44" s="123">
        <f t="shared" si="48"/>
        <v>2520</v>
      </c>
      <c r="AD44" s="2">
        <f t="shared" si="49"/>
        <v>690</v>
      </c>
      <c r="AE44" s="55">
        <f t="shared" si="50"/>
        <v>1830</v>
      </c>
      <c r="AF44" s="55">
        <f t="shared" si="51"/>
        <v>650</v>
      </c>
      <c r="AG44" s="2">
        <f t="shared" si="52"/>
        <v>1180</v>
      </c>
      <c r="AH44" s="2">
        <f t="shared" si="53"/>
        <v>640</v>
      </c>
      <c r="AI44" s="2">
        <f t="shared" si="54"/>
        <v>10</v>
      </c>
      <c r="AJ44" s="124">
        <f t="shared" si="55"/>
        <v>1880</v>
      </c>
      <c r="AK44" s="13"/>
      <c r="AL44" s="176">
        <f t="shared" si="56"/>
        <v>0.72619047619047616</v>
      </c>
      <c r="AM44" s="177">
        <f t="shared" si="57"/>
        <v>0.3551912568306011</v>
      </c>
      <c r="AN44" s="178">
        <f t="shared" si="58"/>
        <v>0.98461538461538456</v>
      </c>
      <c r="AO44" s="179">
        <f t="shared" si="59"/>
        <v>0.2539682539682539</v>
      </c>
      <c r="AP44" s="180">
        <f t="shared" si="60"/>
        <v>0.27380952380952384</v>
      </c>
      <c r="AQ44" s="181">
        <f t="shared" si="61"/>
        <v>0.46825396825396831</v>
      </c>
      <c r="AR44" s="182">
        <f t="shared" si="62"/>
        <v>3.968253968253968E-3</v>
      </c>
      <c r="AS44" s="183">
        <f t="shared" si="63"/>
        <v>1</v>
      </c>
      <c r="AT44" s="184"/>
      <c r="AU44" s="185">
        <f t="shared" si="64"/>
        <v>0.72619047619047616</v>
      </c>
      <c r="AV44" s="186">
        <f t="shared" si="65"/>
        <v>0.3551912568306011</v>
      </c>
      <c r="AW44" s="187">
        <f t="shared" si="66"/>
        <v>0.98461538461538467</v>
      </c>
      <c r="AX44" s="188">
        <f t="shared" si="67"/>
        <v>0.25396825396825395</v>
      </c>
      <c r="AY44" s="180">
        <f t="shared" si="70"/>
        <v>0.27380952380952384</v>
      </c>
      <c r="AZ44" s="181">
        <f t="shared" si="71"/>
        <v>0.46825396825396826</v>
      </c>
      <c r="BA44" s="182">
        <f t="shared" si="72"/>
        <v>3.968253968253968E-3</v>
      </c>
      <c r="BB44" s="184">
        <f t="shared" si="68"/>
        <v>1</v>
      </c>
    </row>
    <row r="45" spans="2:54" x14ac:dyDescent="0.2">
      <c r="B45" s="172">
        <v>13</v>
      </c>
      <c r="C45" s="34">
        <f t="shared" si="69"/>
        <v>1</v>
      </c>
      <c r="D45" s="18" t="s">
        <v>3</v>
      </c>
      <c r="E45" s="28">
        <v>0.91666666666666663</v>
      </c>
      <c r="F45" s="28">
        <v>0.25</v>
      </c>
      <c r="G45" s="37">
        <f t="shared" si="39"/>
        <v>480</v>
      </c>
      <c r="H45" s="33" t="str">
        <f t="shared" si="15"/>
        <v>T3</v>
      </c>
      <c r="I45" s="29">
        <v>1014</v>
      </c>
      <c r="J45" s="54">
        <f>VLOOKUP(I45,Produtos!$A$2:$C$52,3,FALSE)</f>
        <v>15</v>
      </c>
      <c r="K45" s="54">
        <f t="shared" si="16"/>
        <v>240</v>
      </c>
      <c r="L45" s="29">
        <v>145</v>
      </c>
      <c r="M45" s="29">
        <v>27</v>
      </c>
      <c r="N45" s="29">
        <v>0</v>
      </c>
      <c r="O45" s="29">
        <v>15</v>
      </c>
      <c r="P45" s="29">
        <v>5</v>
      </c>
      <c r="Q45" s="29">
        <v>70</v>
      </c>
      <c r="R45" s="39">
        <f t="shared" si="17"/>
        <v>390</v>
      </c>
      <c r="T45" s="123">
        <f t="shared" si="40"/>
        <v>480</v>
      </c>
      <c r="U45" s="2">
        <f t="shared" si="41"/>
        <v>410</v>
      </c>
      <c r="V45" s="2">
        <f t="shared" si="42"/>
        <v>70</v>
      </c>
      <c r="W45" s="2">
        <f t="shared" si="43"/>
        <v>43</v>
      </c>
      <c r="X45" s="2">
        <f t="shared" si="44"/>
        <v>27</v>
      </c>
      <c r="Y45" s="2">
        <f t="shared" si="45"/>
        <v>36.25</v>
      </c>
      <c r="Z45" s="2">
        <f t="shared" si="46"/>
        <v>6.75</v>
      </c>
      <c r="AA45" s="124">
        <f t="shared" si="47"/>
        <v>443.75</v>
      </c>
      <c r="AB45" s="13"/>
      <c r="AC45" s="123">
        <f t="shared" si="48"/>
        <v>1920</v>
      </c>
      <c r="AD45" s="2">
        <f t="shared" si="49"/>
        <v>1640</v>
      </c>
      <c r="AE45" s="55">
        <f t="shared" si="50"/>
        <v>280</v>
      </c>
      <c r="AF45" s="55">
        <f t="shared" si="51"/>
        <v>172</v>
      </c>
      <c r="AG45" s="2">
        <f t="shared" si="52"/>
        <v>108</v>
      </c>
      <c r="AH45" s="2">
        <f t="shared" si="53"/>
        <v>145</v>
      </c>
      <c r="AI45" s="2">
        <f t="shared" si="54"/>
        <v>27</v>
      </c>
      <c r="AJ45" s="124">
        <f t="shared" si="55"/>
        <v>1775</v>
      </c>
      <c r="AK45" s="13"/>
      <c r="AL45" s="176">
        <f t="shared" si="56"/>
        <v>0.14583333333333334</v>
      </c>
      <c r="AM45" s="177">
        <f t="shared" si="57"/>
        <v>0.61428571428571432</v>
      </c>
      <c r="AN45" s="178">
        <f t="shared" si="58"/>
        <v>0.84302325581395354</v>
      </c>
      <c r="AO45" s="179">
        <f t="shared" si="59"/>
        <v>7.5520833333333356E-2</v>
      </c>
      <c r="AP45" s="180">
        <f t="shared" si="60"/>
        <v>0.85416666666666663</v>
      </c>
      <c r="AQ45" s="181">
        <f t="shared" si="61"/>
        <v>5.6250000000000001E-2</v>
      </c>
      <c r="AR45" s="182">
        <f t="shared" si="62"/>
        <v>1.40625E-2</v>
      </c>
      <c r="AS45" s="183">
        <f t="shared" si="63"/>
        <v>1</v>
      </c>
      <c r="AT45" s="184"/>
      <c r="AU45" s="185">
        <f t="shared" si="64"/>
        <v>0.14583333333333334</v>
      </c>
      <c r="AV45" s="186">
        <f t="shared" si="65"/>
        <v>0.61428571428571432</v>
      </c>
      <c r="AW45" s="187">
        <f t="shared" si="66"/>
        <v>0.84302325581395354</v>
      </c>
      <c r="AX45" s="188">
        <f t="shared" si="67"/>
        <v>7.5520833333333356E-2</v>
      </c>
      <c r="AY45" s="180">
        <f t="shared" si="70"/>
        <v>0.85416666666666663</v>
      </c>
      <c r="AZ45" s="181">
        <f t="shared" si="71"/>
        <v>5.6250000000000001E-2</v>
      </c>
      <c r="BA45" s="182">
        <f t="shared" si="72"/>
        <v>1.40625E-2</v>
      </c>
      <c r="BB45" s="184">
        <f t="shared" si="68"/>
        <v>1</v>
      </c>
    </row>
    <row r="46" spans="2:54" x14ac:dyDescent="0.2">
      <c r="B46" s="172">
        <v>13</v>
      </c>
      <c r="C46" s="34">
        <f t="shared" si="69"/>
        <v>1</v>
      </c>
      <c r="D46" s="18" t="s">
        <v>12</v>
      </c>
      <c r="E46" s="28">
        <v>0.25</v>
      </c>
      <c r="F46" s="28">
        <v>0.58333333333333337</v>
      </c>
      <c r="G46" s="37">
        <f t="shared" si="39"/>
        <v>480</v>
      </c>
      <c r="H46" s="33" t="str">
        <f t="shared" si="15"/>
        <v>T1</v>
      </c>
      <c r="I46" s="29">
        <v>1014</v>
      </c>
      <c r="J46" s="54">
        <f>VLOOKUP(I46,Produtos!$A$2:$C$52,3,FALSE)</f>
        <v>15</v>
      </c>
      <c r="K46" s="54">
        <f t="shared" si="16"/>
        <v>240</v>
      </c>
      <c r="L46" s="29">
        <v>90</v>
      </c>
      <c r="M46" s="29">
        <v>2</v>
      </c>
      <c r="N46" s="29">
        <v>0</v>
      </c>
      <c r="O46" s="29">
        <v>25</v>
      </c>
      <c r="P46" s="29">
        <v>10</v>
      </c>
      <c r="Q46" s="29">
        <v>85</v>
      </c>
      <c r="R46" s="39">
        <f t="shared" si="17"/>
        <v>360</v>
      </c>
      <c r="T46" s="123">
        <f t="shared" si="40"/>
        <v>480</v>
      </c>
      <c r="U46" s="2">
        <f t="shared" si="41"/>
        <v>395</v>
      </c>
      <c r="V46" s="2">
        <f t="shared" si="42"/>
        <v>85</v>
      </c>
      <c r="W46" s="2">
        <f t="shared" si="43"/>
        <v>23</v>
      </c>
      <c r="X46" s="2">
        <f t="shared" si="44"/>
        <v>62</v>
      </c>
      <c r="Y46" s="2">
        <f t="shared" si="45"/>
        <v>22.5</v>
      </c>
      <c r="Z46" s="2">
        <f t="shared" si="46"/>
        <v>0.5</v>
      </c>
      <c r="AA46" s="124">
        <f t="shared" si="47"/>
        <v>457.5</v>
      </c>
      <c r="AB46" s="13"/>
      <c r="AC46" s="123">
        <f t="shared" si="48"/>
        <v>1920</v>
      </c>
      <c r="AD46" s="2">
        <f t="shared" si="49"/>
        <v>1580</v>
      </c>
      <c r="AE46" s="55">
        <f t="shared" si="50"/>
        <v>340</v>
      </c>
      <c r="AF46" s="55">
        <f t="shared" si="51"/>
        <v>92</v>
      </c>
      <c r="AG46" s="2">
        <f t="shared" si="52"/>
        <v>248</v>
      </c>
      <c r="AH46" s="2">
        <f t="shared" si="53"/>
        <v>90</v>
      </c>
      <c r="AI46" s="2">
        <f t="shared" si="54"/>
        <v>2</v>
      </c>
      <c r="AJ46" s="124">
        <f t="shared" si="55"/>
        <v>1830</v>
      </c>
      <c r="AK46" s="13"/>
      <c r="AL46" s="176">
        <f t="shared" si="56"/>
        <v>0.17708333333333334</v>
      </c>
      <c r="AM46" s="177">
        <f t="shared" si="57"/>
        <v>0.27058823529411763</v>
      </c>
      <c r="AN46" s="178">
        <f t="shared" si="58"/>
        <v>0.97826086956521741</v>
      </c>
      <c r="AO46" s="179">
        <f t="shared" si="59"/>
        <v>4.6875E-2</v>
      </c>
      <c r="AP46" s="180">
        <f t="shared" si="60"/>
        <v>0.82291666666666663</v>
      </c>
      <c r="AQ46" s="181">
        <f t="shared" si="61"/>
        <v>0.12916666666666668</v>
      </c>
      <c r="AR46" s="182">
        <f t="shared" si="62"/>
        <v>1.0416666666666667E-3</v>
      </c>
      <c r="AS46" s="183">
        <f t="shared" si="63"/>
        <v>1</v>
      </c>
      <c r="AT46" s="184"/>
      <c r="AU46" s="185">
        <f t="shared" si="64"/>
        <v>0.17708333333333334</v>
      </c>
      <c r="AV46" s="186">
        <f t="shared" si="65"/>
        <v>0.27058823529411763</v>
      </c>
      <c r="AW46" s="187">
        <f t="shared" si="66"/>
        <v>0.97826086956521741</v>
      </c>
      <c r="AX46" s="188">
        <f t="shared" si="67"/>
        <v>4.6875E-2</v>
      </c>
      <c r="AY46" s="180">
        <f t="shared" si="70"/>
        <v>0.82291666666666663</v>
      </c>
      <c r="AZ46" s="181">
        <f t="shared" si="71"/>
        <v>0.12916666666666668</v>
      </c>
      <c r="BA46" s="182">
        <f t="shared" si="72"/>
        <v>1.0416666666666667E-3</v>
      </c>
      <c r="BB46" s="184">
        <f t="shared" si="68"/>
        <v>1</v>
      </c>
    </row>
    <row r="47" spans="2:54" x14ac:dyDescent="0.2">
      <c r="B47" s="172">
        <v>13</v>
      </c>
      <c r="C47" s="34">
        <f t="shared" si="69"/>
        <v>1</v>
      </c>
      <c r="D47" s="18" t="s">
        <v>13</v>
      </c>
      <c r="E47" s="28">
        <v>0.58333333333333337</v>
      </c>
      <c r="F47" s="28">
        <v>0.91666666666666663</v>
      </c>
      <c r="G47" s="37">
        <f t="shared" si="39"/>
        <v>480</v>
      </c>
      <c r="H47" s="33" t="str">
        <f t="shared" si="15"/>
        <v>T2</v>
      </c>
      <c r="I47" s="29">
        <v>1014</v>
      </c>
      <c r="J47" s="54">
        <f>VLOOKUP(I47,Produtos!$A$2:$C$52,3,FALSE)</f>
        <v>15</v>
      </c>
      <c r="K47" s="54">
        <f t="shared" si="16"/>
        <v>240</v>
      </c>
      <c r="L47" s="29">
        <v>802</v>
      </c>
      <c r="M47" s="29">
        <v>15</v>
      </c>
      <c r="N47" s="29">
        <v>60</v>
      </c>
      <c r="O47" s="29">
        <v>0</v>
      </c>
      <c r="P47" s="29">
        <v>75</v>
      </c>
      <c r="Q47" s="29">
        <v>340</v>
      </c>
      <c r="R47" s="39">
        <f t="shared" si="17"/>
        <v>5</v>
      </c>
      <c r="T47" s="123">
        <f t="shared" si="40"/>
        <v>420</v>
      </c>
      <c r="U47" s="2">
        <f t="shared" si="41"/>
        <v>80</v>
      </c>
      <c r="V47" s="2">
        <f t="shared" si="42"/>
        <v>340</v>
      </c>
      <c r="W47" s="2">
        <f t="shared" si="43"/>
        <v>204.25</v>
      </c>
      <c r="X47" s="2">
        <f t="shared" si="44"/>
        <v>135.75</v>
      </c>
      <c r="Y47" s="2">
        <f t="shared" si="45"/>
        <v>200.5</v>
      </c>
      <c r="Z47" s="2">
        <f t="shared" si="46"/>
        <v>3.75</v>
      </c>
      <c r="AA47" s="124">
        <f t="shared" si="47"/>
        <v>219.5</v>
      </c>
      <c r="AB47" s="13"/>
      <c r="AC47" s="123">
        <f t="shared" si="48"/>
        <v>1680</v>
      </c>
      <c r="AD47" s="2">
        <f t="shared" si="49"/>
        <v>320</v>
      </c>
      <c r="AE47" s="55">
        <f t="shared" si="50"/>
        <v>1360</v>
      </c>
      <c r="AF47" s="55">
        <f t="shared" si="51"/>
        <v>817</v>
      </c>
      <c r="AG47" s="2">
        <f t="shared" si="52"/>
        <v>543</v>
      </c>
      <c r="AH47" s="2">
        <f t="shared" si="53"/>
        <v>802</v>
      </c>
      <c r="AI47" s="2">
        <f t="shared" si="54"/>
        <v>15</v>
      </c>
      <c r="AJ47" s="124">
        <f t="shared" si="55"/>
        <v>878</v>
      </c>
      <c r="AK47" s="13"/>
      <c r="AL47" s="176">
        <f t="shared" si="56"/>
        <v>0.80952380952380953</v>
      </c>
      <c r="AM47" s="177">
        <f t="shared" si="57"/>
        <v>0.60073529411764703</v>
      </c>
      <c r="AN47" s="178">
        <f t="shared" si="58"/>
        <v>0.98164014687882495</v>
      </c>
      <c r="AO47" s="179">
        <f t="shared" si="59"/>
        <v>0.47738095238095235</v>
      </c>
      <c r="AP47" s="180">
        <f t="shared" si="60"/>
        <v>0.19047619047619047</v>
      </c>
      <c r="AQ47" s="181">
        <f t="shared" si="61"/>
        <v>0.32321428571428573</v>
      </c>
      <c r="AR47" s="182">
        <f t="shared" si="62"/>
        <v>8.9285714285714281E-3</v>
      </c>
      <c r="AS47" s="183">
        <f t="shared" si="63"/>
        <v>1</v>
      </c>
      <c r="AT47" s="184"/>
      <c r="AU47" s="185">
        <f t="shared" si="64"/>
        <v>0.80952380952380953</v>
      </c>
      <c r="AV47" s="186">
        <f t="shared" si="65"/>
        <v>0.60073529411764703</v>
      </c>
      <c r="AW47" s="187">
        <f t="shared" si="66"/>
        <v>0.98164014687882495</v>
      </c>
      <c r="AX47" s="188">
        <f t="shared" si="67"/>
        <v>0.47738095238095235</v>
      </c>
      <c r="AY47" s="180">
        <f t="shared" si="70"/>
        <v>0.19047619047619047</v>
      </c>
      <c r="AZ47" s="181">
        <f t="shared" si="71"/>
        <v>0.32321428571428573</v>
      </c>
      <c r="BA47" s="182">
        <f t="shared" si="72"/>
        <v>8.9285714285714281E-3</v>
      </c>
      <c r="BB47" s="184">
        <f t="shared" si="68"/>
        <v>1</v>
      </c>
    </row>
    <row r="48" spans="2:54" x14ac:dyDescent="0.2">
      <c r="B48" s="172">
        <v>14</v>
      </c>
      <c r="C48" s="34">
        <f t="shared" si="69"/>
        <v>2</v>
      </c>
      <c r="D48" s="18" t="s">
        <v>3</v>
      </c>
      <c r="E48" s="28">
        <v>0.91666666666666663</v>
      </c>
      <c r="F48" s="28">
        <v>0.25</v>
      </c>
      <c r="G48" s="37">
        <f t="shared" si="39"/>
        <v>480</v>
      </c>
      <c r="H48" s="33" t="str">
        <f t="shared" si="15"/>
        <v>T3</v>
      </c>
      <c r="I48" s="29">
        <v>1015</v>
      </c>
      <c r="J48" s="54">
        <f>VLOOKUP(I48,Produtos!$A$2:$C$52,3,FALSE)</f>
        <v>20</v>
      </c>
      <c r="K48" s="54">
        <f t="shared" si="16"/>
        <v>180</v>
      </c>
      <c r="L48" s="29">
        <v>450</v>
      </c>
      <c r="M48" s="29">
        <v>5</v>
      </c>
      <c r="N48" s="29">
        <v>30</v>
      </c>
      <c r="O48" s="29">
        <v>0</v>
      </c>
      <c r="P48" s="29">
        <v>10</v>
      </c>
      <c r="Q48" s="29">
        <v>200</v>
      </c>
      <c r="R48" s="39">
        <f t="shared" si="17"/>
        <v>240</v>
      </c>
      <c r="T48" s="123">
        <f t="shared" si="40"/>
        <v>450</v>
      </c>
      <c r="U48" s="2">
        <f t="shared" si="41"/>
        <v>250</v>
      </c>
      <c r="V48" s="2">
        <f t="shared" si="42"/>
        <v>200</v>
      </c>
      <c r="W48" s="2">
        <f t="shared" si="43"/>
        <v>151.66666666666666</v>
      </c>
      <c r="X48" s="2">
        <f t="shared" si="44"/>
        <v>48.333333333333343</v>
      </c>
      <c r="Y48" s="2">
        <f t="shared" si="45"/>
        <v>150</v>
      </c>
      <c r="Z48" s="2">
        <f t="shared" si="46"/>
        <v>1.6666666666666667</v>
      </c>
      <c r="AA48" s="124">
        <f t="shared" si="47"/>
        <v>300</v>
      </c>
      <c r="AB48" s="13"/>
      <c r="AC48" s="123">
        <f t="shared" si="48"/>
        <v>1350</v>
      </c>
      <c r="AD48" s="2">
        <f t="shared" si="49"/>
        <v>750</v>
      </c>
      <c r="AE48" s="55">
        <f t="shared" si="50"/>
        <v>600</v>
      </c>
      <c r="AF48" s="55">
        <f t="shared" si="51"/>
        <v>455</v>
      </c>
      <c r="AG48" s="2">
        <f t="shared" si="52"/>
        <v>145</v>
      </c>
      <c r="AH48" s="2">
        <f t="shared" si="53"/>
        <v>450</v>
      </c>
      <c r="AI48" s="2">
        <f t="shared" si="54"/>
        <v>5</v>
      </c>
      <c r="AJ48" s="124">
        <f t="shared" si="55"/>
        <v>900</v>
      </c>
      <c r="AK48" s="13"/>
      <c r="AL48" s="176">
        <f t="shared" si="56"/>
        <v>0.44444444444444442</v>
      </c>
      <c r="AM48" s="177">
        <f t="shared" si="57"/>
        <v>0.7583333333333333</v>
      </c>
      <c r="AN48" s="178">
        <f t="shared" si="58"/>
        <v>0.98901098901098905</v>
      </c>
      <c r="AO48" s="179">
        <f t="shared" si="59"/>
        <v>0.33333333333333331</v>
      </c>
      <c r="AP48" s="180">
        <f t="shared" si="60"/>
        <v>0.55555555555555558</v>
      </c>
      <c r="AQ48" s="181">
        <f t="shared" si="61"/>
        <v>0.10740740740740742</v>
      </c>
      <c r="AR48" s="182">
        <f t="shared" si="62"/>
        <v>3.7037037037037038E-3</v>
      </c>
      <c r="AS48" s="183">
        <f t="shared" si="63"/>
        <v>0.99999999999999989</v>
      </c>
      <c r="AT48" s="184"/>
      <c r="AU48" s="185">
        <f t="shared" si="64"/>
        <v>0.44444444444444442</v>
      </c>
      <c r="AV48" s="186">
        <f t="shared" si="65"/>
        <v>0.7583333333333333</v>
      </c>
      <c r="AW48" s="187">
        <f t="shared" si="66"/>
        <v>0.98901098901098905</v>
      </c>
      <c r="AX48" s="188">
        <f t="shared" si="67"/>
        <v>0.33333333333333331</v>
      </c>
      <c r="AY48" s="180">
        <f t="shared" si="70"/>
        <v>0.55555555555555558</v>
      </c>
      <c r="AZ48" s="181">
        <f t="shared" si="71"/>
        <v>0.10740740740740741</v>
      </c>
      <c r="BA48" s="182">
        <f t="shared" si="72"/>
        <v>3.7037037037037038E-3</v>
      </c>
      <c r="BB48" s="184">
        <f t="shared" si="68"/>
        <v>0.99999999999999989</v>
      </c>
    </row>
    <row r="49" spans="2:54" x14ac:dyDescent="0.2">
      <c r="B49" s="172">
        <v>14</v>
      </c>
      <c r="C49" s="34">
        <f t="shared" si="69"/>
        <v>2</v>
      </c>
      <c r="D49" s="18" t="s">
        <v>12</v>
      </c>
      <c r="E49" s="28">
        <v>0.25</v>
      </c>
      <c r="F49" s="28">
        <v>0.58333333333333337</v>
      </c>
      <c r="G49" s="37">
        <f t="shared" si="39"/>
        <v>480</v>
      </c>
      <c r="H49" s="33" t="str">
        <f t="shared" si="15"/>
        <v>T1</v>
      </c>
      <c r="I49" s="29">
        <v>1015</v>
      </c>
      <c r="J49" s="54">
        <f>VLOOKUP(I49,Produtos!$A$2:$C$52,3,FALSE)</f>
        <v>20</v>
      </c>
      <c r="K49" s="54">
        <f t="shared" si="16"/>
        <v>180</v>
      </c>
      <c r="L49" s="29">
        <v>380</v>
      </c>
      <c r="M49" s="29">
        <v>10</v>
      </c>
      <c r="N49" s="29">
        <v>0</v>
      </c>
      <c r="O49" s="29">
        <v>25</v>
      </c>
      <c r="P49" s="29">
        <v>15</v>
      </c>
      <c r="Q49" s="29">
        <v>197</v>
      </c>
      <c r="R49" s="39">
        <f t="shared" si="17"/>
        <v>243</v>
      </c>
      <c r="T49" s="123">
        <f t="shared" si="40"/>
        <v>480</v>
      </c>
      <c r="U49" s="2">
        <f t="shared" si="41"/>
        <v>283</v>
      </c>
      <c r="V49" s="2">
        <f t="shared" si="42"/>
        <v>197</v>
      </c>
      <c r="W49" s="2">
        <f t="shared" si="43"/>
        <v>130</v>
      </c>
      <c r="X49" s="2">
        <f t="shared" si="44"/>
        <v>67</v>
      </c>
      <c r="Y49" s="2">
        <f t="shared" si="45"/>
        <v>126.66666666666667</v>
      </c>
      <c r="Z49" s="2">
        <f t="shared" si="46"/>
        <v>3.3333333333333335</v>
      </c>
      <c r="AA49" s="124">
        <f t="shared" si="47"/>
        <v>353.33333333333331</v>
      </c>
      <c r="AB49" s="13"/>
      <c r="AC49" s="123">
        <f t="shared" si="48"/>
        <v>1440</v>
      </c>
      <c r="AD49" s="2">
        <f t="shared" si="49"/>
        <v>849</v>
      </c>
      <c r="AE49" s="55">
        <f t="shared" si="50"/>
        <v>591</v>
      </c>
      <c r="AF49" s="55">
        <f t="shared" si="51"/>
        <v>390</v>
      </c>
      <c r="AG49" s="2">
        <f t="shared" si="52"/>
        <v>201</v>
      </c>
      <c r="AH49" s="2">
        <f t="shared" si="53"/>
        <v>380</v>
      </c>
      <c r="AI49" s="2">
        <f t="shared" si="54"/>
        <v>10</v>
      </c>
      <c r="AJ49" s="124">
        <f t="shared" si="55"/>
        <v>1060</v>
      </c>
      <c r="AK49" s="13"/>
      <c r="AL49" s="176">
        <f t="shared" si="56"/>
        <v>0.41041666666666665</v>
      </c>
      <c r="AM49" s="177">
        <f t="shared" si="57"/>
        <v>0.65989847715736039</v>
      </c>
      <c r="AN49" s="178">
        <f t="shared" si="58"/>
        <v>0.97435897435897445</v>
      </c>
      <c r="AO49" s="179">
        <f t="shared" si="59"/>
        <v>0.2638888888888889</v>
      </c>
      <c r="AP49" s="180">
        <f t="shared" si="60"/>
        <v>0.58958333333333335</v>
      </c>
      <c r="AQ49" s="181">
        <f t="shared" si="61"/>
        <v>0.13958333333333334</v>
      </c>
      <c r="AR49" s="182">
        <f t="shared" si="62"/>
        <v>6.9444444444444449E-3</v>
      </c>
      <c r="AS49" s="183">
        <f t="shared" si="63"/>
        <v>1</v>
      </c>
      <c r="AT49" s="184"/>
      <c r="AU49" s="185">
        <f t="shared" si="64"/>
        <v>0.41041666666666665</v>
      </c>
      <c r="AV49" s="186">
        <f t="shared" si="65"/>
        <v>0.65989847715736039</v>
      </c>
      <c r="AW49" s="187">
        <f t="shared" si="66"/>
        <v>0.97435897435897434</v>
      </c>
      <c r="AX49" s="188">
        <f t="shared" si="67"/>
        <v>0.26388888888888884</v>
      </c>
      <c r="AY49" s="180">
        <f t="shared" si="70"/>
        <v>0.58958333333333335</v>
      </c>
      <c r="AZ49" s="181">
        <f t="shared" si="71"/>
        <v>0.13958333333333334</v>
      </c>
      <c r="BA49" s="182">
        <f t="shared" si="72"/>
        <v>6.9444444444444441E-3</v>
      </c>
      <c r="BB49" s="184">
        <f t="shared" si="68"/>
        <v>1</v>
      </c>
    </row>
    <row r="50" spans="2:54" x14ac:dyDescent="0.2">
      <c r="B50" s="172">
        <v>14</v>
      </c>
      <c r="C50" s="34">
        <f t="shared" si="69"/>
        <v>2</v>
      </c>
      <c r="D50" s="18" t="s">
        <v>13</v>
      </c>
      <c r="E50" s="28">
        <v>0.58333333333333337</v>
      </c>
      <c r="F50" s="28">
        <v>0.91666666666666663</v>
      </c>
      <c r="G50" s="37">
        <f t="shared" si="39"/>
        <v>480</v>
      </c>
      <c r="H50" s="33" t="str">
        <f t="shared" si="15"/>
        <v>T2</v>
      </c>
      <c r="I50" s="29">
        <v>1015</v>
      </c>
      <c r="J50" s="54">
        <f>VLOOKUP(I50,Produtos!$A$2:$C$52,3,FALSE)</f>
        <v>20</v>
      </c>
      <c r="K50" s="54">
        <f t="shared" si="16"/>
        <v>180</v>
      </c>
      <c r="L50" s="29">
        <v>670</v>
      </c>
      <c r="M50" s="29">
        <v>15</v>
      </c>
      <c r="N50" s="29">
        <v>60</v>
      </c>
      <c r="O50" s="29">
        <v>25</v>
      </c>
      <c r="P50" s="29">
        <v>45</v>
      </c>
      <c r="Q50" s="29">
        <v>320</v>
      </c>
      <c r="R50" s="39">
        <f t="shared" si="17"/>
        <v>30</v>
      </c>
      <c r="T50" s="123">
        <f t="shared" si="40"/>
        <v>420</v>
      </c>
      <c r="U50" s="2">
        <f t="shared" si="41"/>
        <v>100</v>
      </c>
      <c r="V50" s="2">
        <f t="shared" si="42"/>
        <v>320</v>
      </c>
      <c r="W50" s="2">
        <f t="shared" si="43"/>
        <v>228.33333333333334</v>
      </c>
      <c r="X50" s="2">
        <f t="shared" si="44"/>
        <v>91.666666666666657</v>
      </c>
      <c r="Y50" s="2">
        <f t="shared" si="45"/>
        <v>223.33333333333334</v>
      </c>
      <c r="Z50" s="2">
        <f t="shared" si="46"/>
        <v>5</v>
      </c>
      <c r="AA50" s="124">
        <f t="shared" si="47"/>
        <v>196.66666666666666</v>
      </c>
      <c r="AB50" s="13"/>
      <c r="AC50" s="123">
        <f t="shared" si="48"/>
        <v>1260</v>
      </c>
      <c r="AD50" s="2">
        <f t="shared" si="49"/>
        <v>300</v>
      </c>
      <c r="AE50" s="55">
        <f t="shared" si="50"/>
        <v>960</v>
      </c>
      <c r="AF50" s="55">
        <f t="shared" si="51"/>
        <v>685</v>
      </c>
      <c r="AG50" s="2">
        <f t="shared" si="52"/>
        <v>275</v>
      </c>
      <c r="AH50" s="2">
        <f t="shared" si="53"/>
        <v>670</v>
      </c>
      <c r="AI50" s="2">
        <f t="shared" si="54"/>
        <v>15</v>
      </c>
      <c r="AJ50" s="124">
        <f t="shared" si="55"/>
        <v>590</v>
      </c>
      <c r="AK50" s="13"/>
      <c r="AL50" s="176">
        <f t="shared" si="56"/>
        <v>0.76190476190476186</v>
      </c>
      <c r="AM50" s="177">
        <f t="shared" si="57"/>
        <v>0.71354166666666674</v>
      </c>
      <c r="AN50" s="178">
        <f t="shared" si="58"/>
        <v>0.97810218978102192</v>
      </c>
      <c r="AO50" s="179">
        <f t="shared" si="59"/>
        <v>0.53174603174603186</v>
      </c>
      <c r="AP50" s="180">
        <f t="shared" si="60"/>
        <v>0.23809523809523808</v>
      </c>
      <c r="AQ50" s="181">
        <f t="shared" si="61"/>
        <v>0.21825396825396823</v>
      </c>
      <c r="AR50" s="182">
        <f t="shared" si="62"/>
        <v>1.1904761904761904E-2</v>
      </c>
      <c r="AS50" s="183">
        <f t="shared" si="63"/>
        <v>1.0000000000000002</v>
      </c>
      <c r="AT50" s="184"/>
      <c r="AU50" s="185">
        <f t="shared" si="64"/>
        <v>0.76190476190476186</v>
      </c>
      <c r="AV50" s="186">
        <f t="shared" si="65"/>
        <v>0.71354166666666663</v>
      </c>
      <c r="AW50" s="187">
        <f t="shared" si="66"/>
        <v>0.97810218978102192</v>
      </c>
      <c r="AX50" s="188">
        <f t="shared" si="67"/>
        <v>0.53174603174603174</v>
      </c>
      <c r="AY50" s="180">
        <f t="shared" si="70"/>
        <v>0.23809523809523808</v>
      </c>
      <c r="AZ50" s="181">
        <f t="shared" si="71"/>
        <v>0.21825396825396826</v>
      </c>
      <c r="BA50" s="182">
        <f t="shared" si="72"/>
        <v>1.1904761904761904E-2</v>
      </c>
      <c r="BB50" s="184">
        <f t="shared" si="68"/>
        <v>0.99999999999999989</v>
      </c>
    </row>
    <row r="51" spans="2:54" x14ac:dyDescent="0.2">
      <c r="B51" s="173">
        <v>15</v>
      </c>
      <c r="C51" s="35">
        <f t="shared" si="69"/>
        <v>3</v>
      </c>
      <c r="D51" s="18" t="s">
        <v>3</v>
      </c>
      <c r="E51" s="28">
        <v>0.91666666666666663</v>
      </c>
      <c r="F51" s="28">
        <v>0.25</v>
      </c>
      <c r="G51" s="37">
        <f t="shared" si="39"/>
        <v>480</v>
      </c>
      <c r="H51" s="33" t="str">
        <f t="shared" si="15"/>
        <v>T3</v>
      </c>
      <c r="I51" s="29">
        <v>1016</v>
      </c>
      <c r="J51" s="54">
        <f>VLOOKUP(I51,Produtos!$A$2:$C$52,3,FALSE)</f>
        <v>10</v>
      </c>
      <c r="K51" s="54">
        <f t="shared" si="16"/>
        <v>360</v>
      </c>
      <c r="L51" s="29">
        <v>640</v>
      </c>
      <c r="M51" s="29">
        <v>10</v>
      </c>
      <c r="N51" s="29">
        <v>60</v>
      </c>
      <c r="O51" s="29">
        <v>0</v>
      </c>
      <c r="P51" s="29">
        <v>25</v>
      </c>
      <c r="Q51" s="29">
        <v>305</v>
      </c>
      <c r="R51" s="39">
        <f t="shared" si="17"/>
        <v>90</v>
      </c>
      <c r="T51" s="123">
        <f t="shared" si="40"/>
        <v>420</v>
      </c>
      <c r="U51" s="2">
        <f t="shared" si="41"/>
        <v>115</v>
      </c>
      <c r="V51" s="2">
        <f t="shared" si="42"/>
        <v>305</v>
      </c>
      <c r="W51" s="2">
        <f t="shared" si="43"/>
        <v>108.33333333333333</v>
      </c>
      <c r="X51" s="2">
        <f t="shared" si="44"/>
        <v>196.66666666666669</v>
      </c>
      <c r="Y51" s="2">
        <f t="shared" si="45"/>
        <v>106.66666666666667</v>
      </c>
      <c r="Z51" s="2">
        <f t="shared" si="46"/>
        <v>1.6666666666666667</v>
      </c>
      <c r="AA51" s="124">
        <f t="shared" si="47"/>
        <v>313.33333333333337</v>
      </c>
      <c r="AB51" s="13"/>
      <c r="AC51" s="123">
        <f t="shared" si="48"/>
        <v>2520</v>
      </c>
      <c r="AD51" s="2">
        <f t="shared" si="49"/>
        <v>690</v>
      </c>
      <c r="AE51" s="55">
        <f t="shared" si="50"/>
        <v>1830</v>
      </c>
      <c r="AF51" s="55">
        <f t="shared" si="51"/>
        <v>650</v>
      </c>
      <c r="AG51" s="2">
        <f t="shared" si="52"/>
        <v>1180</v>
      </c>
      <c r="AH51" s="2">
        <f t="shared" si="53"/>
        <v>640</v>
      </c>
      <c r="AI51" s="2">
        <f t="shared" si="54"/>
        <v>10</v>
      </c>
      <c r="AJ51" s="124">
        <f t="shared" si="55"/>
        <v>1880</v>
      </c>
      <c r="AK51" s="13"/>
      <c r="AL51" s="176">
        <f t="shared" si="56"/>
        <v>0.72619047619047616</v>
      </c>
      <c r="AM51" s="177">
        <f t="shared" si="57"/>
        <v>0.3551912568306011</v>
      </c>
      <c r="AN51" s="178">
        <f t="shared" si="58"/>
        <v>0.98461538461538456</v>
      </c>
      <c r="AO51" s="179">
        <f t="shared" si="59"/>
        <v>0.2539682539682539</v>
      </c>
      <c r="AP51" s="180">
        <f t="shared" si="60"/>
        <v>0.27380952380952384</v>
      </c>
      <c r="AQ51" s="181">
        <f t="shared" si="61"/>
        <v>0.46825396825396831</v>
      </c>
      <c r="AR51" s="182">
        <f t="shared" si="62"/>
        <v>3.968253968253968E-3</v>
      </c>
      <c r="AS51" s="183">
        <f t="shared" si="63"/>
        <v>1</v>
      </c>
      <c r="AT51" s="184"/>
      <c r="AU51" s="185">
        <f t="shared" si="64"/>
        <v>0.72619047619047616</v>
      </c>
      <c r="AV51" s="186">
        <f t="shared" si="65"/>
        <v>0.3551912568306011</v>
      </c>
      <c r="AW51" s="187">
        <f t="shared" si="66"/>
        <v>0.98461538461538467</v>
      </c>
      <c r="AX51" s="188">
        <f t="shared" si="67"/>
        <v>0.25396825396825395</v>
      </c>
      <c r="AY51" s="180">
        <f t="shared" si="70"/>
        <v>0.27380952380952384</v>
      </c>
      <c r="AZ51" s="181">
        <f t="shared" si="71"/>
        <v>0.46825396825396826</v>
      </c>
      <c r="BA51" s="182">
        <f t="shared" si="72"/>
        <v>3.968253968253968E-3</v>
      </c>
      <c r="BB51" s="184">
        <f t="shared" si="68"/>
        <v>1</v>
      </c>
    </row>
    <row r="52" spans="2:54" x14ac:dyDescent="0.2">
      <c r="B52" s="173">
        <v>15</v>
      </c>
      <c r="C52" s="35">
        <f t="shared" si="69"/>
        <v>3</v>
      </c>
      <c r="D52" s="18" t="s">
        <v>12</v>
      </c>
      <c r="E52" s="28">
        <v>0.25</v>
      </c>
      <c r="F52" s="28">
        <v>0.58333333333333337</v>
      </c>
      <c r="G52" s="37">
        <f t="shared" si="39"/>
        <v>480</v>
      </c>
      <c r="H52" s="33" t="str">
        <f t="shared" si="15"/>
        <v>T1</v>
      </c>
      <c r="I52" s="29">
        <v>1016</v>
      </c>
      <c r="J52" s="54">
        <f>VLOOKUP(I52,Produtos!$A$2:$C$52,3,FALSE)</f>
        <v>10</v>
      </c>
      <c r="K52" s="54">
        <f t="shared" si="16"/>
        <v>360</v>
      </c>
      <c r="L52" s="29">
        <v>145</v>
      </c>
      <c r="M52" s="29">
        <v>27</v>
      </c>
      <c r="N52" s="29">
        <v>0</v>
      </c>
      <c r="O52" s="29">
        <v>15</v>
      </c>
      <c r="P52" s="29">
        <v>5</v>
      </c>
      <c r="Q52" s="29">
        <v>70</v>
      </c>
      <c r="R52" s="39">
        <f t="shared" si="17"/>
        <v>390</v>
      </c>
      <c r="T52" s="123">
        <f t="shared" si="40"/>
        <v>480</v>
      </c>
      <c r="U52" s="2">
        <f t="shared" si="41"/>
        <v>410</v>
      </c>
      <c r="V52" s="2">
        <f t="shared" si="42"/>
        <v>70</v>
      </c>
      <c r="W52" s="2">
        <f t="shared" si="43"/>
        <v>28.666666666666668</v>
      </c>
      <c r="X52" s="2">
        <f t="shared" si="44"/>
        <v>41.333333333333329</v>
      </c>
      <c r="Y52" s="2">
        <f t="shared" si="45"/>
        <v>24.166666666666668</v>
      </c>
      <c r="Z52" s="2">
        <f t="shared" si="46"/>
        <v>4.5</v>
      </c>
      <c r="AA52" s="124">
        <f t="shared" si="47"/>
        <v>455.83333333333331</v>
      </c>
      <c r="AB52" s="13"/>
      <c r="AC52" s="123">
        <f t="shared" si="48"/>
        <v>2880</v>
      </c>
      <c r="AD52" s="2">
        <f t="shared" si="49"/>
        <v>2460</v>
      </c>
      <c r="AE52" s="55">
        <f t="shared" si="50"/>
        <v>420</v>
      </c>
      <c r="AF52" s="55">
        <f t="shared" si="51"/>
        <v>172</v>
      </c>
      <c r="AG52" s="2">
        <f t="shared" si="52"/>
        <v>248</v>
      </c>
      <c r="AH52" s="2">
        <f t="shared" si="53"/>
        <v>145</v>
      </c>
      <c r="AI52" s="2">
        <f t="shared" si="54"/>
        <v>27</v>
      </c>
      <c r="AJ52" s="124">
        <f t="shared" si="55"/>
        <v>2735</v>
      </c>
      <c r="AK52" s="13"/>
      <c r="AL52" s="176">
        <f t="shared" si="56"/>
        <v>0.14583333333333334</v>
      </c>
      <c r="AM52" s="177">
        <f t="shared" si="57"/>
        <v>0.40952380952380957</v>
      </c>
      <c r="AN52" s="178">
        <f t="shared" si="58"/>
        <v>0.84302325581395354</v>
      </c>
      <c r="AO52" s="179">
        <f t="shared" si="59"/>
        <v>5.0347222222222231E-2</v>
      </c>
      <c r="AP52" s="180">
        <f t="shared" si="60"/>
        <v>0.85416666666666663</v>
      </c>
      <c r="AQ52" s="181">
        <f t="shared" si="61"/>
        <v>8.6111111111111097E-2</v>
      </c>
      <c r="AR52" s="182">
        <f t="shared" si="62"/>
        <v>9.3749999999999997E-3</v>
      </c>
      <c r="AS52" s="183">
        <f t="shared" si="63"/>
        <v>1</v>
      </c>
      <c r="AT52" s="184"/>
      <c r="AU52" s="185">
        <f t="shared" si="64"/>
        <v>0.14583333333333334</v>
      </c>
      <c r="AV52" s="186">
        <f t="shared" si="65"/>
        <v>0.40952380952380951</v>
      </c>
      <c r="AW52" s="187">
        <f t="shared" si="66"/>
        <v>0.84302325581395354</v>
      </c>
      <c r="AX52" s="188">
        <f t="shared" si="67"/>
        <v>5.0347222222222231E-2</v>
      </c>
      <c r="AY52" s="180">
        <f t="shared" si="70"/>
        <v>0.85416666666666663</v>
      </c>
      <c r="AZ52" s="181">
        <f t="shared" si="71"/>
        <v>8.611111111111111E-2</v>
      </c>
      <c r="BA52" s="182">
        <f t="shared" si="72"/>
        <v>9.3749999999999997E-3</v>
      </c>
      <c r="BB52" s="184">
        <f t="shared" si="68"/>
        <v>1</v>
      </c>
    </row>
    <row r="53" spans="2:54" x14ac:dyDescent="0.2">
      <c r="B53" s="173">
        <v>15</v>
      </c>
      <c r="C53" s="35">
        <f t="shared" si="69"/>
        <v>3</v>
      </c>
      <c r="D53" s="18" t="s">
        <v>13</v>
      </c>
      <c r="E53" s="28">
        <v>0.58333333333333337</v>
      </c>
      <c r="F53" s="28">
        <v>0.91666666666666663</v>
      </c>
      <c r="G53" s="37">
        <f t="shared" si="39"/>
        <v>480</v>
      </c>
      <c r="H53" s="33" t="str">
        <f t="shared" si="15"/>
        <v>T2</v>
      </c>
      <c r="I53" s="29">
        <v>1016</v>
      </c>
      <c r="J53" s="54">
        <f>VLOOKUP(I53,Produtos!$A$2:$C$52,3,FALSE)</f>
        <v>10</v>
      </c>
      <c r="K53" s="54">
        <f t="shared" si="16"/>
        <v>360</v>
      </c>
      <c r="L53" s="29">
        <v>750</v>
      </c>
      <c r="M53" s="29">
        <v>24</v>
      </c>
      <c r="N53" s="29">
        <v>60</v>
      </c>
      <c r="O53" s="29">
        <v>0</v>
      </c>
      <c r="P53" s="29">
        <v>45</v>
      </c>
      <c r="Q53" s="29">
        <v>375</v>
      </c>
      <c r="R53" s="39">
        <f t="shared" si="17"/>
        <v>0</v>
      </c>
      <c r="T53" s="123">
        <f t="shared" si="40"/>
        <v>420</v>
      </c>
      <c r="U53" s="2">
        <f t="shared" si="41"/>
        <v>45</v>
      </c>
      <c r="V53" s="2">
        <f t="shared" si="42"/>
        <v>375</v>
      </c>
      <c r="W53" s="2">
        <f t="shared" si="43"/>
        <v>129</v>
      </c>
      <c r="X53" s="2">
        <f t="shared" si="44"/>
        <v>246</v>
      </c>
      <c r="Y53" s="2">
        <f t="shared" si="45"/>
        <v>125</v>
      </c>
      <c r="Z53" s="2">
        <f t="shared" si="46"/>
        <v>4</v>
      </c>
      <c r="AA53" s="124">
        <f t="shared" si="47"/>
        <v>295</v>
      </c>
      <c r="AB53" s="13"/>
      <c r="AC53" s="123">
        <f t="shared" si="48"/>
        <v>2520</v>
      </c>
      <c r="AD53" s="2">
        <f t="shared" si="49"/>
        <v>270</v>
      </c>
      <c r="AE53" s="55">
        <f t="shared" si="50"/>
        <v>2250</v>
      </c>
      <c r="AF53" s="55">
        <f t="shared" si="51"/>
        <v>774</v>
      </c>
      <c r="AG53" s="2">
        <f t="shared" si="52"/>
        <v>1476</v>
      </c>
      <c r="AH53" s="2">
        <f t="shared" si="53"/>
        <v>750</v>
      </c>
      <c r="AI53" s="2">
        <f t="shared" si="54"/>
        <v>24</v>
      </c>
      <c r="AJ53" s="124">
        <f t="shared" si="55"/>
        <v>1770</v>
      </c>
      <c r="AK53" s="13"/>
      <c r="AL53" s="176">
        <f t="shared" si="56"/>
        <v>0.8928571428571429</v>
      </c>
      <c r="AM53" s="177">
        <f t="shared" si="57"/>
        <v>0.34399999999999997</v>
      </c>
      <c r="AN53" s="178">
        <f t="shared" si="58"/>
        <v>0.96899224806201545</v>
      </c>
      <c r="AO53" s="179">
        <f t="shared" si="59"/>
        <v>0.29761904761904762</v>
      </c>
      <c r="AP53" s="180">
        <f t="shared" si="60"/>
        <v>0.10714285714285714</v>
      </c>
      <c r="AQ53" s="181">
        <f t="shared" si="61"/>
        <v>0.58571428571428574</v>
      </c>
      <c r="AR53" s="182">
        <f t="shared" si="62"/>
        <v>9.5238095238095247E-3</v>
      </c>
      <c r="AS53" s="183">
        <f t="shared" si="63"/>
        <v>1</v>
      </c>
      <c r="AT53" s="184"/>
      <c r="AU53" s="185">
        <f t="shared" si="64"/>
        <v>0.8928571428571429</v>
      </c>
      <c r="AV53" s="186">
        <f t="shared" si="65"/>
        <v>0.34399999999999997</v>
      </c>
      <c r="AW53" s="187">
        <f t="shared" si="66"/>
        <v>0.96899224806201545</v>
      </c>
      <c r="AX53" s="188">
        <f t="shared" si="67"/>
        <v>0.29761904761904762</v>
      </c>
      <c r="AY53" s="180">
        <f t="shared" si="70"/>
        <v>0.10714285714285714</v>
      </c>
      <c r="AZ53" s="181">
        <f t="shared" si="71"/>
        <v>0.58571428571428574</v>
      </c>
      <c r="BA53" s="182">
        <f t="shared" si="72"/>
        <v>9.5238095238095247E-3</v>
      </c>
      <c r="BB53" s="184">
        <f t="shared" si="68"/>
        <v>1</v>
      </c>
    </row>
    <row r="54" spans="2:54" x14ac:dyDescent="0.2">
      <c r="B54" s="172">
        <v>16</v>
      </c>
      <c r="C54" s="34">
        <f t="shared" si="69"/>
        <v>4</v>
      </c>
      <c r="D54" s="18" t="s">
        <v>3</v>
      </c>
      <c r="E54" s="28">
        <v>0.91666666666666663</v>
      </c>
      <c r="F54" s="28">
        <v>0.25</v>
      </c>
      <c r="G54" s="37">
        <f t="shared" si="39"/>
        <v>480</v>
      </c>
      <c r="H54" s="33" t="str">
        <f t="shared" si="15"/>
        <v>T3</v>
      </c>
      <c r="I54" s="29">
        <v>1017</v>
      </c>
      <c r="J54" s="54">
        <f>VLOOKUP(I54,Produtos!$A$2:$C$52,3,FALSE)</f>
        <v>15</v>
      </c>
      <c r="K54" s="54">
        <f t="shared" si="16"/>
        <v>240</v>
      </c>
      <c r="L54" s="29">
        <v>690</v>
      </c>
      <c r="M54" s="29">
        <v>15</v>
      </c>
      <c r="N54" s="29">
        <v>60</v>
      </c>
      <c r="O54" s="29">
        <v>0</v>
      </c>
      <c r="P54" s="29">
        <v>80</v>
      </c>
      <c r="Q54" s="29">
        <v>340</v>
      </c>
      <c r="R54" s="39">
        <f t="shared" si="17"/>
        <v>0</v>
      </c>
      <c r="T54" s="123">
        <f t="shared" si="40"/>
        <v>420</v>
      </c>
      <c r="U54" s="2">
        <f t="shared" si="41"/>
        <v>80</v>
      </c>
      <c r="V54" s="2">
        <f t="shared" si="42"/>
        <v>340</v>
      </c>
      <c r="W54" s="2">
        <f t="shared" si="43"/>
        <v>176.25</v>
      </c>
      <c r="X54" s="2">
        <f t="shared" si="44"/>
        <v>163.75</v>
      </c>
      <c r="Y54" s="2">
        <f t="shared" si="45"/>
        <v>172.5</v>
      </c>
      <c r="Z54" s="2">
        <f t="shared" si="46"/>
        <v>3.75</v>
      </c>
      <c r="AA54" s="124">
        <f t="shared" si="47"/>
        <v>247.5</v>
      </c>
      <c r="AB54" s="13"/>
      <c r="AC54" s="123">
        <f t="shared" si="48"/>
        <v>1680</v>
      </c>
      <c r="AD54" s="2">
        <f t="shared" si="49"/>
        <v>320</v>
      </c>
      <c r="AE54" s="55">
        <f t="shared" si="50"/>
        <v>1360</v>
      </c>
      <c r="AF54" s="55">
        <f t="shared" si="51"/>
        <v>705</v>
      </c>
      <c r="AG54" s="2">
        <f t="shared" si="52"/>
        <v>655</v>
      </c>
      <c r="AH54" s="2">
        <f t="shared" si="53"/>
        <v>690</v>
      </c>
      <c r="AI54" s="2">
        <f t="shared" si="54"/>
        <v>15</v>
      </c>
      <c r="AJ54" s="124">
        <f t="shared" si="55"/>
        <v>990</v>
      </c>
      <c r="AK54" s="13"/>
      <c r="AL54" s="176">
        <f t="shared" si="56"/>
        <v>0.80952380952380953</v>
      </c>
      <c r="AM54" s="177">
        <f t="shared" si="57"/>
        <v>0.51838235294117652</v>
      </c>
      <c r="AN54" s="178">
        <f t="shared" si="58"/>
        <v>0.97872340425531912</v>
      </c>
      <c r="AO54" s="179">
        <f t="shared" si="59"/>
        <v>0.41071428571428575</v>
      </c>
      <c r="AP54" s="180">
        <f t="shared" si="60"/>
        <v>0.19047619047619047</v>
      </c>
      <c r="AQ54" s="181">
        <f t="shared" si="61"/>
        <v>0.38988095238095238</v>
      </c>
      <c r="AR54" s="182">
        <f t="shared" si="62"/>
        <v>8.9285714285714281E-3</v>
      </c>
      <c r="AS54" s="183">
        <f t="shared" si="63"/>
        <v>1</v>
      </c>
      <c r="AT54" s="184"/>
      <c r="AU54" s="185">
        <f t="shared" si="64"/>
        <v>0.80952380952380953</v>
      </c>
      <c r="AV54" s="186">
        <f t="shared" si="65"/>
        <v>0.51838235294117652</v>
      </c>
      <c r="AW54" s="187">
        <f t="shared" si="66"/>
        <v>0.97872340425531912</v>
      </c>
      <c r="AX54" s="188">
        <f t="shared" si="67"/>
        <v>0.41071428571428575</v>
      </c>
      <c r="AY54" s="180">
        <f t="shared" si="70"/>
        <v>0.19047619047619047</v>
      </c>
      <c r="AZ54" s="181">
        <f t="shared" si="71"/>
        <v>0.38988095238095238</v>
      </c>
      <c r="BA54" s="182">
        <f t="shared" si="72"/>
        <v>8.9285714285714281E-3</v>
      </c>
      <c r="BB54" s="184">
        <f t="shared" si="68"/>
        <v>1</v>
      </c>
    </row>
    <row r="55" spans="2:54" x14ac:dyDescent="0.2">
      <c r="B55" s="172">
        <v>16</v>
      </c>
      <c r="C55" s="34">
        <f t="shared" si="69"/>
        <v>4</v>
      </c>
      <c r="D55" s="18" t="s">
        <v>12</v>
      </c>
      <c r="E55" s="28">
        <v>0.25</v>
      </c>
      <c r="F55" s="28">
        <v>0.58333333333333337</v>
      </c>
      <c r="G55" s="37">
        <f t="shared" si="39"/>
        <v>480</v>
      </c>
      <c r="H55" s="33" t="str">
        <f t="shared" si="15"/>
        <v>T1</v>
      </c>
      <c r="I55" s="29">
        <v>1017</v>
      </c>
      <c r="J55" s="54">
        <f>VLOOKUP(I55,Produtos!$A$2:$C$52,3,FALSE)</f>
        <v>15</v>
      </c>
      <c r="K55" s="54">
        <f t="shared" si="16"/>
        <v>240</v>
      </c>
      <c r="L55" s="29">
        <v>640</v>
      </c>
      <c r="M55" s="29">
        <v>10</v>
      </c>
      <c r="N55" s="29">
        <v>60</v>
      </c>
      <c r="O55" s="29">
        <v>0</v>
      </c>
      <c r="P55" s="29">
        <v>25</v>
      </c>
      <c r="Q55" s="29">
        <v>305</v>
      </c>
      <c r="R55" s="39">
        <f t="shared" si="17"/>
        <v>90</v>
      </c>
      <c r="T55" s="123">
        <f t="shared" si="40"/>
        <v>420</v>
      </c>
      <c r="U55" s="2">
        <f t="shared" si="41"/>
        <v>115</v>
      </c>
      <c r="V55" s="2">
        <f t="shared" si="42"/>
        <v>305</v>
      </c>
      <c r="W55" s="2">
        <f t="shared" si="43"/>
        <v>162.5</v>
      </c>
      <c r="X55" s="2">
        <f t="shared" si="44"/>
        <v>142.5</v>
      </c>
      <c r="Y55" s="2">
        <f t="shared" si="45"/>
        <v>160</v>
      </c>
      <c r="Z55" s="2">
        <f t="shared" si="46"/>
        <v>2.5</v>
      </c>
      <c r="AA55" s="124">
        <f t="shared" si="47"/>
        <v>260</v>
      </c>
      <c r="AB55" s="13"/>
      <c r="AC55" s="123">
        <f t="shared" si="48"/>
        <v>1680</v>
      </c>
      <c r="AD55" s="2">
        <f t="shared" si="49"/>
        <v>460</v>
      </c>
      <c r="AE55" s="55">
        <f t="shared" si="50"/>
        <v>1220</v>
      </c>
      <c r="AF55" s="55">
        <f t="shared" si="51"/>
        <v>650</v>
      </c>
      <c r="AG55" s="2">
        <f t="shared" si="52"/>
        <v>570</v>
      </c>
      <c r="AH55" s="2">
        <f t="shared" si="53"/>
        <v>640</v>
      </c>
      <c r="AI55" s="2">
        <f t="shared" si="54"/>
        <v>10</v>
      </c>
      <c r="AJ55" s="124">
        <f t="shared" si="55"/>
        <v>1040</v>
      </c>
      <c r="AK55" s="13"/>
      <c r="AL55" s="176">
        <f t="shared" si="56"/>
        <v>0.72619047619047616</v>
      </c>
      <c r="AM55" s="177">
        <f t="shared" si="57"/>
        <v>0.53278688524590168</v>
      </c>
      <c r="AN55" s="178">
        <f t="shared" si="58"/>
        <v>0.98461538461538467</v>
      </c>
      <c r="AO55" s="179">
        <f t="shared" si="59"/>
        <v>0.38095238095238099</v>
      </c>
      <c r="AP55" s="180">
        <f t="shared" si="60"/>
        <v>0.27380952380952384</v>
      </c>
      <c r="AQ55" s="181">
        <f t="shared" si="61"/>
        <v>0.3392857142857143</v>
      </c>
      <c r="AR55" s="182">
        <f t="shared" si="62"/>
        <v>5.9523809523809521E-3</v>
      </c>
      <c r="AS55" s="183">
        <f t="shared" si="63"/>
        <v>1.0000000000000002</v>
      </c>
      <c r="AT55" s="184"/>
      <c r="AU55" s="185">
        <f t="shared" si="64"/>
        <v>0.72619047619047616</v>
      </c>
      <c r="AV55" s="186">
        <f t="shared" si="65"/>
        <v>0.53278688524590168</v>
      </c>
      <c r="AW55" s="187">
        <f t="shared" si="66"/>
        <v>0.98461538461538467</v>
      </c>
      <c r="AX55" s="188">
        <f t="shared" si="67"/>
        <v>0.38095238095238099</v>
      </c>
      <c r="AY55" s="180">
        <f t="shared" si="70"/>
        <v>0.27380952380952384</v>
      </c>
      <c r="AZ55" s="181">
        <f t="shared" si="71"/>
        <v>0.3392857142857143</v>
      </c>
      <c r="BA55" s="182">
        <f t="shared" si="72"/>
        <v>5.9523809523809521E-3</v>
      </c>
      <c r="BB55" s="184">
        <f t="shared" si="68"/>
        <v>1.0000000000000002</v>
      </c>
    </row>
    <row r="56" spans="2:54" x14ac:dyDescent="0.2">
      <c r="B56" s="172">
        <v>16</v>
      </c>
      <c r="C56" s="34">
        <f t="shared" si="69"/>
        <v>4</v>
      </c>
      <c r="D56" s="18" t="s">
        <v>13</v>
      </c>
      <c r="E56" s="28">
        <v>0.58333333333333337</v>
      </c>
      <c r="F56" s="28">
        <v>0.91666666666666663</v>
      </c>
      <c r="G56" s="37">
        <f t="shared" si="39"/>
        <v>480</v>
      </c>
      <c r="H56" s="33" t="str">
        <f t="shared" si="15"/>
        <v>T2</v>
      </c>
      <c r="I56" s="29">
        <v>1017</v>
      </c>
      <c r="J56" s="54">
        <f>VLOOKUP(I56,Produtos!$A$2:$C$52,3,FALSE)</f>
        <v>15</v>
      </c>
      <c r="K56" s="54">
        <f t="shared" si="16"/>
        <v>240</v>
      </c>
      <c r="L56" s="29">
        <v>145</v>
      </c>
      <c r="M56" s="29">
        <v>27</v>
      </c>
      <c r="N56" s="29">
        <v>0</v>
      </c>
      <c r="O56" s="29">
        <v>15</v>
      </c>
      <c r="P56" s="29">
        <v>5</v>
      </c>
      <c r="Q56" s="29">
        <v>70</v>
      </c>
      <c r="R56" s="39">
        <f t="shared" si="17"/>
        <v>390</v>
      </c>
      <c r="T56" s="123">
        <f t="shared" si="40"/>
        <v>480</v>
      </c>
      <c r="U56" s="2">
        <f t="shared" si="41"/>
        <v>410</v>
      </c>
      <c r="V56" s="2">
        <f t="shared" si="42"/>
        <v>70</v>
      </c>
      <c r="W56" s="2">
        <f t="shared" si="43"/>
        <v>43</v>
      </c>
      <c r="X56" s="2">
        <f t="shared" si="44"/>
        <v>27</v>
      </c>
      <c r="Y56" s="2">
        <f t="shared" si="45"/>
        <v>36.25</v>
      </c>
      <c r="Z56" s="2">
        <f t="shared" si="46"/>
        <v>6.75</v>
      </c>
      <c r="AA56" s="124">
        <f t="shared" si="47"/>
        <v>443.75</v>
      </c>
      <c r="AB56" s="13"/>
      <c r="AC56" s="123">
        <f t="shared" si="48"/>
        <v>1920</v>
      </c>
      <c r="AD56" s="2">
        <f t="shared" si="49"/>
        <v>1640</v>
      </c>
      <c r="AE56" s="55">
        <f t="shared" si="50"/>
        <v>280</v>
      </c>
      <c r="AF56" s="55">
        <f t="shared" si="51"/>
        <v>172</v>
      </c>
      <c r="AG56" s="2">
        <f t="shared" si="52"/>
        <v>108</v>
      </c>
      <c r="AH56" s="2">
        <f t="shared" si="53"/>
        <v>145</v>
      </c>
      <c r="AI56" s="2">
        <f t="shared" si="54"/>
        <v>27</v>
      </c>
      <c r="AJ56" s="124">
        <f t="shared" si="55"/>
        <v>1775</v>
      </c>
      <c r="AK56" s="13"/>
      <c r="AL56" s="176">
        <f t="shared" si="56"/>
        <v>0.14583333333333334</v>
      </c>
      <c r="AM56" s="177">
        <f t="shared" si="57"/>
        <v>0.61428571428571432</v>
      </c>
      <c r="AN56" s="178">
        <f t="shared" si="58"/>
        <v>0.84302325581395354</v>
      </c>
      <c r="AO56" s="179">
        <f t="shared" si="59"/>
        <v>7.5520833333333356E-2</v>
      </c>
      <c r="AP56" s="180">
        <f t="shared" si="60"/>
        <v>0.85416666666666663</v>
      </c>
      <c r="AQ56" s="181">
        <f t="shared" si="61"/>
        <v>5.6250000000000001E-2</v>
      </c>
      <c r="AR56" s="182">
        <f t="shared" si="62"/>
        <v>1.40625E-2</v>
      </c>
      <c r="AS56" s="183">
        <f t="shared" si="63"/>
        <v>1</v>
      </c>
      <c r="AT56" s="184"/>
      <c r="AU56" s="185">
        <f t="shared" si="64"/>
        <v>0.14583333333333334</v>
      </c>
      <c r="AV56" s="186">
        <f t="shared" si="65"/>
        <v>0.61428571428571432</v>
      </c>
      <c r="AW56" s="187">
        <f t="shared" si="66"/>
        <v>0.84302325581395354</v>
      </c>
      <c r="AX56" s="188">
        <f t="shared" si="67"/>
        <v>7.5520833333333356E-2</v>
      </c>
      <c r="AY56" s="180">
        <f t="shared" si="70"/>
        <v>0.85416666666666663</v>
      </c>
      <c r="AZ56" s="181">
        <f t="shared" si="71"/>
        <v>5.6250000000000001E-2</v>
      </c>
      <c r="BA56" s="182">
        <f t="shared" si="72"/>
        <v>1.40625E-2</v>
      </c>
      <c r="BB56" s="184">
        <f t="shared" si="68"/>
        <v>1</v>
      </c>
    </row>
    <row r="57" spans="2:54" x14ac:dyDescent="0.2">
      <c r="B57" s="172">
        <v>17</v>
      </c>
      <c r="C57" s="34">
        <f t="shared" si="69"/>
        <v>5</v>
      </c>
      <c r="D57" s="18" t="s">
        <v>3</v>
      </c>
      <c r="E57" s="28">
        <v>0.91666666666666663</v>
      </c>
      <c r="F57" s="28">
        <v>0.25</v>
      </c>
      <c r="G57" s="37">
        <f t="shared" si="39"/>
        <v>480</v>
      </c>
      <c r="H57" s="33" t="str">
        <f t="shared" si="15"/>
        <v>T3</v>
      </c>
      <c r="I57" s="29">
        <v>1018</v>
      </c>
      <c r="J57" s="54">
        <f>VLOOKUP(I57,Produtos!$A$2:$C$52,3,FALSE)</f>
        <v>20</v>
      </c>
      <c r="K57" s="54">
        <f t="shared" si="16"/>
        <v>180</v>
      </c>
      <c r="L57" s="29">
        <v>450</v>
      </c>
      <c r="M57" s="29">
        <v>5</v>
      </c>
      <c r="N57" s="29">
        <v>30</v>
      </c>
      <c r="O57" s="29">
        <v>0</v>
      </c>
      <c r="P57" s="29">
        <v>10</v>
      </c>
      <c r="Q57" s="29">
        <v>200</v>
      </c>
      <c r="R57" s="39">
        <f t="shared" si="17"/>
        <v>240</v>
      </c>
      <c r="T57" s="123">
        <f t="shared" si="40"/>
        <v>450</v>
      </c>
      <c r="U57" s="2">
        <f t="shared" si="41"/>
        <v>250</v>
      </c>
      <c r="V57" s="2">
        <f t="shared" si="42"/>
        <v>200</v>
      </c>
      <c r="W57" s="2">
        <f t="shared" si="43"/>
        <v>151.66666666666666</v>
      </c>
      <c r="X57" s="2">
        <f t="shared" si="44"/>
        <v>48.333333333333343</v>
      </c>
      <c r="Y57" s="2">
        <f t="shared" si="45"/>
        <v>150</v>
      </c>
      <c r="Z57" s="2">
        <f t="shared" si="46"/>
        <v>1.6666666666666667</v>
      </c>
      <c r="AA57" s="124">
        <f t="shared" si="47"/>
        <v>300</v>
      </c>
      <c r="AB57" s="13"/>
      <c r="AC57" s="123">
        <f t="shared" si="48"/>
        <v>1350</v>
      </c>
      <c r="AD57" s="2">
        <f t="shared" si="49"/>
        <v>750</v>
      </c>
      <c r="AE57" s="55">
        <f t="shared" si="50"/>
        <v>600</v>
      </c>
      <c r="AF57" s="55">
        <f t="shared" si="51"/>
        <v>455</v>
      </c>
      <c r="AG57" s="2">
        <f t="shared" si="52"/>
        <v>145</v>
      </c>
      <c r="AH57" s="2">
        <f t="shared" si="53"/>
        <v>450</v>
      </c>
      <c r="AI57" s="2">
        <f t="shared" si="54"/>
        <v>5</v>
      </c>
      <c r="AJ57" s="124">
        <f t="shared" si="55"/>
        <v>900</v>
      </c>
      <c r="AK57" s="13"/>
      <c r="AL57" s="176">
        <f t="shared" si="56"/>
        <v>0.44444444444444442</v>
      </c>
      <c r="AM57" s="177">
        <f t="shared" si="57"/>
        <v>0.7583333333333333</v>
      </c>
      <c r="AN57" s="178">
        <f t="shared" si="58"/>
        <v>0.98901098901098905</v>
      </c>
      <c r="AO57" s="179">
        <f t="shared" si="59"/>
        <v>0.33333333333333331</v>
      </c>
      <c r="AP57" s="180">
        <f t="shared" si="60"/>
        <v>0.55555555555555558</v>
      </c>
      <c r="AQ57" s="181">
        <f t="shared" si="61"/>
        <v>0.10740740740740742</v>
      </c>
      <c r="AR57" s="182">
        <f t="shared" si="62"/>
        <v>3.7037037037037038E-3</v>
      </c>
      <c r="AS57" s="183">
        <f t="shared" si="63"/>
        <v>0.99999999999999989</v>
      </c>
      <c r="AT57" s="184"/>
      <c r="AU57" s="185">
        <f t="shared" si="64"/>
        <v>0.44444444444444442</v>
      </c>
      <c r="AV57" s="186">
        <f t="shared" si="65"/>
        <v>0.7583333333333333</v>
      </c>
      <c r="AW57" s="187">
        <f t="shared" si="66"/>
        <v>0.98901098901098905</v>
      </c>
      <c r="AX57" s="188">
        <f t="shared" si="67"/>
        <v>0.33333333333333331</v>
      </c>
      <c r="AY57" s="180">
        <f t="shared" si="70"/>
        <v>0.55555555555555558</v>
      </c>
      <c r="AZ57" s="181">
        <f t="shared" si="71"/>
        <v>0.10740740740740741</v>
      </c>
      <c r="BA57" s="182">
        <f t="shared" si="72"/>
        <v>3.7037037037037038E-3</v>
      </c>
      <c r="BB57" s="184">
        <f t="shared" si="68"/>
        <v>0.99999999999999989</v>
      </c>
    </row>
    <row r="58" spans="2:54" x14ac:dyDescent="0.2">
      <c r="B58" s="172">
        <v>17</v>
      </c>
      <c r="C58" s="34">
        <f t="shared" si="69"/>
        <v>5</v>
      </c>
      <c r="D58" s="18" t="s">
        <v>12</v>
      </c>
      <c r="E58" s="28">
        <v>0.25</v>
      </c>
      <c r="F58" s="28">
        <v>0.58333333333333337</v>
      </c>
      <c r="G58" s="37">
        <f t="shared" si="39"/>
        <v>480</v>
      </c>
      <c r="H58" s="33" t="str">
        <f t="shared" si="15"/>
        <v>T1</v>
      </c>
      <c r="I58" s="29">
        <v>1018</v>
      </c>
      <c r="J58" s="54">
        <f>VLOOKUP(I58,Produtos!$A$2:$C$52,3,FALSE)</f>
        <v>20</v>
      </c>
      <c r="K58" s="54">
        <f t="shared" si="16"/>
        <v>180</v>
      </c>
      <c r="L58" s="29">
        <v>380</v>
      </c>
      <c r="M58" s="29">
        <v>10</v>
      </c>
      <c r="N58" s="29">
        <v>0</v>
      </c>
      <c r="O58" s="29">
        <v>25</v>
      </c>
      <c r="P58" s="29">
        <v>15</v>
      </c>
      <c r="Q58" s="29">
        <v>197</v>
      </c>
      <c r="R58" s="39">
        <f t="shared" si="17"/>
        <v>243</v>
      </c>
      <c r="T58" s="123">
        <f t="shared" si="40"/>
        <v>480</v>
      </c>
      <c r="U58" s="2">
        <f t="shared" si="41"/>
        <v>283</v>
      </c>
      <c r="V58" s="2">
        <f t="shared" si="42"/>
        <v>197</v>
      </c>
      <c r="W58" s="2">
        <f t="shared" si="43"/>
        <v>130</v>
      </c>
      <c r="X58" s="2">
        <f t="shared" si="44"/>
        <v>67</v>
      </c>
      <c r="Y58" s="2">
        <f t="shared" si="45"/>
        <v>126.66666666666667</v>
      </c>
      <c r="Z58" s="2">
        <f t="shared" si="46"/>
        <v>3.3333333333333335</v>
      </c>
      <c r="AA58" s="124">
        <f t="shared" si="47"/>
        <v>353.33333333333331</v>
      </c>
      <c r="AB58" s="13"/>
      <c r="AC58" s="123">
        <f t="shared" si="48"/>
        <v>1440</v>
      </c>
      <c r="AD58" s="2">
        <f t="shared" si="49"/>
        <v>849</v>
      </c>
      <c r="AE58" s="55">
        <f t="shared" si="50"/>
        <v>591</v>
      </c>
      <c r="AF58" s="55">
        <f t="shared" si="51"/>
        <v>390</v>
      </c>
      <c r="AG58" s="2">
        <f t="shared" si="52"/>
        <v>201</v>
      </c>
      <c r="AH58" s="2">
        <f t="shared" si="53"/>
        <v>380</v>
      </c>
      <c r="AI58" s="2">
        <f t="shared" si="54"/>
        <v>10</v>
      </c>
      <c r="AJ58" s="124">
        <f t="shared" si="55"/>
        <v>1060</v>
      </c>
      <c r="AK58" s="13"/>
      <c r="AL58" s="176">
        <f t="shared" si="56"/>
        <v>0.41041666666666665</v>
      </c>
      <c r="AM58" s="177">
        <f t="shared" si="57"/>
        <v>0.65989847715736039</v>
      </c>
      <c r="AN58" s="178">
        <f t="shared" si="58"/>
        <v>0.97435897435897445</v>
      </c>
      <c r="AO58" s="179">
        <f t="shared" si="59"/>
        <v>0.2638888888888889</v>
      </c>
      <c r="AP58" s="180">
        <f t="shared" si="60"/>
        <v>0.58958333333333335</v>
      </c>
      <c r="AQ58" s="181">
        <f t="shared" si="61"/>
        <v>0.13958333333333334</v>
      </c>
      <c r="AR58" s="182">
        <f t="shared" si="62"/>
        <v>6.9444444444444449E-3</v>
      </c>
      <c r="AS58" s="183">
        <f t="shared" si="63"/>
        <v>1</v>
      </c>
      <c r="AT58" s="184"/>
      <c r="AU58" s="185">
        <f t="shared" si="64"/>
        <v>0.41041666666666665</v>
      </c>
      <c r="AV58" s="186">
        <f t="shared" si="65"/>
        <v>0.65989847715736039</v>
      </c>
      <c r="AW58" s="187">
        <f t="shared" si="66"/>
        <v>0.97435897435897434</v>
      </c>
      <c r="AX58" s="188">
        <f t="shared" si="67"/>
        <v>0.26388888888888884</v>
      </c>
      <c r="AY58" s="180">
        <f t="shared" si="70"/>
        <v>0.58958333333333335</v>
      </c>
      <c r="AZ58" s="181">
        <f t="shared" si="71"/>
        <v>0.13958333333333334</v>
      </c>
      <c r="BA58" s="182">
        <f t="shared" si="72"/>
        <v>6.9444444444444441E-3</v>
      </c>
      <c r="BB58" s="184">
        <f t="shared" si="68"/>
        <v>1</v>
      </c>
    </row>
    <row r="59" spans="2:54" x14ac:dyDescent="0.2">
      <c r="B59" s="172">
        <v>17</v>
      </c>
      <c r="C59" s="34">
        <f t="shared" si="69"/>
        <v>5</v>
      </c>
      <c r="D59" s="18" t="s">
        <v>13</v>
      </c>
      <c r="E59" s="28">
        <v>0.58333333333333337</v>
      </c>
      <c r="F59" s="28">
        <v>0.91666666666666663</v>
      </c>
      <c r="G59" s="37">
        <f t="shared" si="39"/>
        <v>480</v>
      </c>
      <c r="H59" s="33" t="str">
        <f t="shared" si="15"/>
        <v>T2</v>
      </c>
      <c r="I59" s="29">
        <v>1018</v>
      </c>
      <c r="J59" s="54">
        <f>VLOOKUP(I59,Produtos!$A$2:$C$52,3,FALSE)</f>
        <v>20</v>
      </c>
      <c r="K59" s="54">
        <f t="shared" si="16"/>
        <v>180</v>
      </c>
      <c r="L59" s="29">
        <v>435</v>
      </c>
      <c r="M59" s="29">
        <v>17</v>
      </c>
      <c r="N59" s="29">
        <v>60</v>
      </c>
      <c r="O59" s="29">
        <v>0</v>
      </c>
      <c r="P59" s="29">
        <v>25</v>
      </c>
      <c r="Q59" s="29">
        <v>215</v>
      </c>
      <c r="R59" s="39">
        <f t="shared" si="17"/>
        <v>180</v>
      </c>
      <c r="T59" s="123">
        <f t="shared" si="40"/>
        <v>420</v>
      </c>
      <c r="U59" s="2">
        <f t="shared" si="41"/>
        <v>205</v>
      </c>
      <c r="V59" s="2">
        <f t="shared" si="42"/>
        <v>215</v>
      </c>
      <c r="W59" s="2">
        <f t="shared" si="43"/>
        <v>150.66666666666666</v>
      </c>
      <c r="X59" s="2">
        <f t="shared" si="44"/>
        <v>64.333333333333343</v>
      </c>
      <c r="Y59" s="2">
        <f t="shared" si="45"/>
        <v>145</v>
      </c>
      <c r="Z59" s="2">
        <f t="shared" si="46"/>
        <v>5.666666666666667</v>
      </c>
      <c r="AA59" s="124">
        <f t="shared" si="47"/>
        <v>275</v>
      </c>
      <c r="AB59" s="13"/>
      <c r="AC59" s="123">
        <f t="shared" si="48"/>
        <v>1260</v>
      </c>
      <c r="AD59" s="2">
        <f t="shared" si="49"/>
        <v>615</v>
      </c>
      <c r="AE59" s="55">
        <f t="shared" si="50"/>
        <v>645</v>
      </c>
      <c r="AF59" s="55">
        <f t="shared" si="51"/>
        <v>452</v>
      </c>
      <c r="AG59" s="2">
        <f t="shared" si="52"/>
        <v>193</v>
      </c>
      <c r="AH59" s="2">
        <f t="shared" si="53"/>
        <v>435</v>
      </c>
      <c r="AI59" s="2">
        <f t="shared" si="54"/>
        <v>17</v>
      </c>
      <c r="AJ59" s="124">
        <f t="shared" si="55"/>
        <v>825</v>
      </c>
      <c r="AK59" s="13"/>
      <c r="AL59" s="176">
        <f t="shared" si="56"/>
        <v>0.51190476190476186</v>
      </c>
      <c r="AM59" s="177">
        <f t="shared" si="57"/>
        <v>0.70077519379844955</v>
      </c>
      <c r="AN59" s="178">
        <f t="shared" si="58"/>
        <v>0.96238938053097356</v>
      </c>
      <c r="AO59" s="179">
        <f t="shared" si="59"/>
        <v>0.34523809523809523</v>
      </c>
      <c r="AP59" s="180">
        <f t="shared" si="60"/>
        <v>0.48809523809523808</v>
      </c>
      <c r="AQ59" s="181">
        <f t="shared" si="61"/>
        <v>0.15317460317460319</v>
      </c>
      <c r="AR59" s="182">
        <f t="shared" si="62"/>
        <v>1.3492063492063493E-2</v>
      </c>
      <c r="AS59" s="183">
        <f t="shared" si="63"/>
        <v>0.99999999999999989</v>
      </c>
      <c r="AT59" s="184"/>
      <c r="AU59" s="185">
        <f t="shared" ref="AU59:AU90" si="73">IF(I59="NP",0,AE59/AC59)</f>
        <v>0.51190476190476186</v>
      </c>
      <c r="AV59" s="186">
        <f t="shared" ref="AV59:AV90" si="74">IF(I59="NP",0,AF59/AE59)</f>
        <v>0.70077519379844966</v>
      </c>
      <c r="AW59" s="187">
        <f t="shared" ref="AW59:AW90" si="75">IF(I59="NP",0,AH59/(AH59+AI59))</f>
        <v>0.96238938053097345</v>
      </c>
      <c r="AX59" s="188">
        <f t="shared" si="67"/>
        <v>0.34523809523809523</v>
      </c>
      <c r="AY59" s="180">
        <f t="shared" si="70"/>
        <v>0.48809523809523808</v>
      </c>
      <c r="AZ59" s="181">
        <f t="shared" si="71"/>
        <v>0.15317460317460319</v>
      </c>
      <c r="BA59" s="182">
        <f t="shared" si="72"/>
        <v>1.3492063492063493E-2</v>
      </c>
      <c r="BB59" s="184">
        <f t="shared" si="68"/>
        <v>0.99999999999999989</v>
      </c>
    </row>
    <row r="60" spans="2:54" x14ac:dyDescent="0.2">
      <c r="B60" s="172">
        <v>18</v>
      </c>
      <c r="C60" s="34">
        <f t="shared" si="69"/>
        <v>6</v>
      </c>
      <c r="D60" s="18" t="s">
        <v>3</v>
      </c>
      <c r="E60" s="28">
        <v>0.91666666666666663</v>
      </c>
      <c r="F60" s="28">
        <v>0.25</v>
      </c>
      <c r="G60" s="37">
        <f t="shared" si="39"/>
        <v>480</v>
      </c>
      <c r="H60" s="33" t="str">
        <f t="shared" si="15"/>
        <v>T3</v>
      </c>
      <c r="I60" s="29">
        <v>1001</v>
      </c>
      <c r="J60" s="54">
        <f>VLOOKUP(I60,Produtos!$A$2:$C$52,3,FALSE)</f>
        <v>10</v>
      </c>
      <c r="K60" s="54">
        <f t="shared" si="16"/>
        <v>360</v>
      </c>
      <c r="L60" s="29">
        <v>310</v>
      </c>
      <c r="M60" s="29">
        <v>4</v>
      </c>
      <c r="N60" s="29">
        <v>15</v>
      </c>
      <c r="O60" s="29">
        <v>20</v>
      </c>
      <c r="P60" s="29">
        <v>0</v>
      </c>
      <c r="Q60" s="29">
        <v>145</v>
      </c>
      <c r="R60" s="39">
        <f t="shared" si="17"/>
        <v>300</v>
      </c>
      <c r="T60" s="123">
        <f t="shared" si="40"/>
        <v>465</v>
      </c>
      <c r="U60" s="2">
        <f t="shared" si="41"/>
        <v>320</v>
      </c>
      <c r="V60" s="2">
        <f t="shared" si="42"/>
        <v>145</v>
      </c>
      <c r="W60" s="2">
        <f t="shared" si="43"/>
        <v>52.333333333333336</v>
      </c>
      <c r="X60" s="2">
        <f t="shared" si="44"/>
        <v>92.666666666666657</v>
      </c>
      <c r="Y60" s="2">
        <f t="shared" si="45"/>
        <v>51.666666666666664</v>
      </c>
      <c r="Z60" s="2">
        <f t="shared" si="46"/>
        <v>0.66666666666666663</v>
      </c>
      <c r="AA60" s="124">
        <f t="shared" si="47"/>
        <v>413.33333333333331</v>
      </c>
      <c r="AB60" s="13"/>
      <c r="AC60" s="123">
        <f t="shared" si="48"/>
        <v>2790</v>
      </c>
      <c r="AD60" s="2">
        <f t="shared" si="49"/>
        <v>1920</v>
      </c>
      <c r="AE60" s="55">
        <f t="shared" si="50"/>
        <v>870</v>
      </c>
      <c r="AF60" s="55">
        <f t="shared" si="51"/>
        <v>314</v>
      </c>
      <c r="AG60" s="2">
        <f t="shared" si="52"/>
        <v>556</v>
      </c>
      <c r="AH60" s="2">
        <f t="shared" si="53"/>
        <v>310</v>
      </c>
      <c r="AI60" s="2">
        <f t="shared" si="54"/>
        <v>4</v>
      </c>
      <c r="AJ60" s="124">
        <f t="shared" si="55"/>
        <v>2480</v>
      </c>
      <c r="AK60" s="13"/>
      <c r="AL60" s="176">
        <f t="shared" si="56"/>
        <v>0.31182795698924731</v>
      </c>
      <c r="AM60" s="177">
        <f t="shared" si="57"/>
        <v>0.36091954022988509</v>
      </c>
      <c r="AN60" s="178">
        <f t="shared" si="58"/>
        <v>0.98726114649681529</v>
      </c>
      <c r="AO60" s="179">
        <f t="shared" si="59"/>
        <v>0.11111111111111112</v>
      </c>
      <c r="AP60" s="180">
        <f t="shared" si="60"/>
        <v>0.68817204301075274</v>
      </c>
      <c r="AQ60" s="181">
        <f t="shared" si="61"/>
        <v>0.19928315412186379</v>
      </c>
      <c r="AR60" s="182">
        <f t="shared" si="62"/>
        <v>1.4336917562724014E-3</v>
      </c>
      <c r="AS60" s="183">
        <f t="shared" si="63"/>
        <v>1.0000000000000002</v>
      </c>
      <c r="AT60" s="184"/>
      <c r="AU60" s="185">
        <f t="shared" si="73"/>
        <v>0.31182795698924731</v>
      </c>
      <c r="AV60" s="186">
        <f t="shared" si="74"/>
        <v>0.36091954022988504</v>
      </c>
      <c r="AW60" s="187">
        <f t="shared" si="75"/>
        <v>0.98726114649681529</v>
      </c>
      <c r="AX60" s="188">
        <f t="shared" si="67"/>
        <v>0.1111111111111111</v>
      </c>
      <c r="AY60" s="180">
        <f t="shared" si="70"/>
        <v>0.68817204301075274</v>
      </c>
      <c r="AZ60" s="181">
        <f t="shared" si="71"/>
        <v>0.19928315412186379</v>
      </c>
      <c r="BA60" s="182">
        <f t="shared" si="72"/>
        <v>1.4336917562724014E-3</v>
      </c>
      <c r="BB60" s="184">
        <f t="shared" si="68"/>
        <v>1.0000000000000002</v>
      </c>
    </row>
    <row r="61" spans="2:54" x14ac:dyDescent="0.2">
      <c r="B61" s="172">
        <v>18</v>
      </c>
      <c r="C61" s="34">
        <f t="shared" si="69"/>
        <v>6</v>
      </c>
      <c r="D61" s="18" t="s">
        <v>12</v>
      </c>
      <c r="E61" s="28">
        <v>0.25</v>
      </c>
      <c r="F61" s="28">
        <v>0.58333333333333337</v>
      </c>
      <c r="G61" s="37">
        <f t="shared" si="39"/>
        <v>480</v>
      </c>
      <c r="H61" s="33" t="str">
        <f t="shared" si="15"/>
        <v>T1</v>
      </c>
      <c r="I61" s="29">
        <v>1001</v>
      </c>
      <c r="J61" s="54">
        <f>VLOOKUP(I61,Produtos!$A$2:$C$52,3,FALSE)</f>
        <v>10</v>
      </c>
      <c r="K61" s="54">
        <f t="shared" si="16"/>
        <v>360</v>
      </c>
      <c r="L61" s="29">
        <v>90</v>
      </c>
      <c r="M61" s="29">
        <v>2</v>
      </c>
      <c r="N61" s="29">
        <v>0</v>
      </c>
      <c r="O61" s="29">
        <v>25</v>
      </c>
      <c r="P61" s="29">
        <v>10</v>
      </c>
      <c r="Q61" s="29">
        <v>85</v>
      </c>
      <c r="R61" s="39">
        <f t="shared" si="17"/>
        <v>360</v>
      </c>
      <c r="T61" s="123">
        <f t="shared" si="40"/>
        <v>480</v>
      </c>
      <c r="U61" s="2">
        <f t="shared" si="41"/>
        <v>395</v>
      </c>
      <c r="V61" s="2">
        <f t="shared" si="42"/>
        <v>85</v>
      </c>
      <c r="W61" s="2">
        <f t="shared" si="43"/>
        <v>15.333333333333334</v>
      </c>
      <c r="X61" s="2">
        <f t="shared" si="44"/>
        <v>69.666666666666671</v>
      </c>
      <c r="Y61" s="2">
        <f t="shared" si="45"/>
        <v>15</v>
      </c>
      <c r="Z61" s="2">
        <f t="shared" si="46"/>
        <v>0.33333333333333331</v>
      </c>
      <c r="AA61" s="124">
        <f t="shared" si="47"/>
        <v>465</v>
      </c>
      <c r="AB61" s="13"/>
      <c r="AC61" s="123">
        <f t="shared" si="48"/>
        <v>2880</v>
      </c>
      <c r="AD61" s="2">
        <f t="shared" si="49"/>
        <v>2370</v>
      </c>
      <c r="AE61" s="55">
        <f t="shared" si="50"/>
        <v>510</v>
      </c>
      <c r="AF61" s="55">
        <f t="shared" si="51"/>
        <v>92</v>
      </c>
      <c r="AG61" s="2">
        <f t="shared" si="52"/>
        <v>418</v>
      </c>
      <c r="AH61" s="2">
        <f t="shared" si="53"/>
        <v>90</v>
      </c>
      <c r="AI61" s="2">
        <f t="shared" si="54"/>
        <v>2</v>
      </c>
      <c r="AJ61" s="124">
        <f t="shared" si="55"/>
        <v>2790</v>
      </c>
      <c r="AK61" s="13"/>
      <c r="AL61" s="176">
        <f t="shared" si="56"/>
        <v>0.17708333333333334</v>
      </c>
      <c r="AM61" s="177">
        <f t="shared" si="57"/>
        <v>0.1803921568627451</v>
      </c>
      <c r="AN61" s="178">
        <f t="shared" si="58"/>
        <v>0.97826086956521741</v>
      </c>
      <c r="AO61" s="179">
        <f t="shared" si="59"/>
        <v>3.1250000000000007E-2</v>
      </c>
      <c r="AP61" s="180">
        <f t="shared" si="60"/>
        <v>0.82291666666666663</v>
      </c>
      <c r="AQ61" s="181">
        <f t="shared" si="61"/>
        <v>0.1451388888888889</v>
      </c>
      <c r="AR61" s="182">
        <f t="shared" si="62"/>
        <v>6.9444444444444436E-4</v>
      </c>
      <c r="AS61" s="183">
        <f t="shared" si="63"/>
        <v>1</v>
      </c>
      <c r="AT61" s="184"/>
      <c r="AU61" s="185">
        <f t="shared" si="73"/>
        <v>0.17708333333333334</v>
      </c>
      <c r="AV61" s="186">
        <f t="shared" si="74"/>
        <v>0.1803921568627451</v>
      </c>
      <c r="AW61" s="187">
        <f t="shared" si="75"/>
        <v>0.97826086956521741</v>
      </c>
      <c r="AX61" s="188">
        <f t="shared" si="67"/>
        <v>3.1250000000000007E-2</v>
      </c>
      <c r="AY61" s="180">
        <f t="shared" si="70"/>
        <v>0.82291666666666663</v>
      </c>
      <c r="AZ61" s="181">
        <f t="shared" si="71"/>
        <v>0.1451388888888889</v>
      </c>
      <c r="BA61" s="182">
        <f t="shared" si="72"/>
        <v>6.9444444444444447E-4</v>
      </c>
      <c r="BB61" s="184">
        <f t="shared" si="68"/>
        <v>1</v>
      </c>
    </row>
    <row r="62" spans="2:54" x14ac:dyDescent="0.2">
      <c r="B62" s="172">
        <v>18</v>
      </c>
      <c r="C62" s="34">
        <f t="shared" si="69"/>
        <v>6</v>
      </c>
      <c r="D62" s="18" t="s">
        <v>13</v>
      </c>
      <c r="E62" s="28">
        <v>0.58333333333333337</v>
      </c>
      <c r="F62" s="28">
        <v>0.91666666666666663</v>
      </c>
      <c r="G62" s="37">
        <f t="shared" si="39"/>
        <v>480</v>
      </c>
      <c r="H62" s="33" t="str">
        <f t="shared" si="15"/>
        <v>T2</v>
      </c>
      <c r="I62" s="29">
        <v>1001</v>
      </c>
      <c r="J62" s="54">
        <f>VLOOKUP(I62,Produtos!$A$2:$C$52,3,FALSE)</f>
        <v>10</v>
      </c>
      <c r="K62" s="54">
        <f t="shared" si="16"/>
        <v>360</v>
      </c>
      <c r="L62" s="29">
        <v>802</v>
      </c>
      <c r="M62" s="29">
        <v>15</v>
      </c>
      <c r="N62" s="29">
        <v>60</v>
      </c>
      <c r="O62" s="29">
        <v>0</v>
      </c>
      <c r="P62" s="29">
        <v>75</v>
      </c>
      <c r="Q62" s="29">
        <v>340</v>
      </c>
      <c r="R62" s="39">
        <f t="shared" si="17"/>
        <v>5</v>
      </c>
      <c r="T62" s="123">
        <f t="shared" si="40"/>
        <v>420</v>
      </c>
      <c r="U62" s="2">
        <f t="shared" si="41"/>
        <v>80</v>
      </c>
      <c r="V62" s="2">
        <f t="shared" si="42"/>
        <v>340</v>
      </c>
      <c r="W62" s="2">
        <f t="shared" si="43"/>
        <v>136.16666666666666</v>
      </c>
      <c r="X62" s="2">
        <f t="shared" si="44"/>
        <v>203.83333333333334</v>
      </c>
      <c r="Y62" s="2">
        <f t="shared" si="45"/>
        <v>133.66666666666666</v>
      </c>
      <c r="Z62" s="2">
        <f t="shared" si="46"/>
        <v>2.5</v>
      </c>
      <c r="AA62" s="124">
        <f t="shared" si="47"/>
        <v>286.33333333333337</v>
      </c>
      <c r="AB62" s="13"/>
      <c r="AC62" s="123">
        <f t="shared" si="48"/>
        <v>2520</v>
      </c>
      <c r="AD62" s="2">
        <f t="shared" si="49"/>
        <v>480</v>
      </c>
      <c r="AE62" s="55">
        <f t="shared" si="50"/>
        <v>2040</v>
      </c>
      <c r="AF62" s="55">
        <f t="shared" si="51"/>
        <v>817</v>
      </c>
      <c r="AG62" s="2">
        <f t="shared" si="52"/>
        <v>1223</v>
      </c>
      <c r="AH62" s="2">
        <f t="shared" si="53"/>
        <v>802</v>
      </c>
      <c r="AI62" s="2">
        <f t="shared" si="54"/>
        <v>15</v>
      </c>
      <c r="AJ62" s="124">
        <f t="shared" si="55"/>
        <v>1718</v>
      </c>
      <c r="AK62" s="13"/>
      <c r="AL62" s="176">
        <f t="shared" si="56"/>
        <v>0.80952380952380953</v>
      </c>
      <c r="AM62" s="177">
        <f t="shared" si="57"/>
        <v>0.40049019607843134</v>
      </c>
      <c r="AN62" s="178">
        <f t="shared" si="58"/>
        <v>0.98164014687882495</v>
      </c>
      <c r="AO62" s="179">
        <f t="shared" si="59"/>
        <v>0.31825396825396823</v>
      </c>
      <c r="AP62" s="180">
        <f t="shared" si="60"/>
        <v>0.19047619047619047</v>
      </c>
      <c r="AQ62" s="181">
        <f t="shared" si="61"/>
        <v>0.48531746031746031</v>
      </c>
      <c r="AR62" s="182">
        <f t="shared" si="62"/>
        <v>5.9523809523809521E-3</v>
      </c>
      <c r="AS62" s="183">
        <f t="shared" si="63"/>
        <v>1</v>
      </c>
      <c r="AT62" s="184"/>
      <c r="AU62" s="185">
        <f t="shared" si="73"/>
        <v>0.80952380952380953</v>
      </c>
      <c r="AV62" s="186">
        <f t="shared" si="74"/>
        <v>0.40049019607843139</v>
      </c>
      <c r="AW62" s="187">
        <f t="shared" si="75"/>
        <v>0.98164014687882495</v>
      </c>
      <c r="AX62" s="188">
        <f t="shared" si="67"/>
        <v>0.31825396825396823</v>
      </c>
      <c r="AY62" s="180">
        <f t="shared" si="70"/>
        <v>0.19047619047619047</v>
      </c>
      <c r="AZ62" s="181">
        <f t="shared" si="71"/>
        <v>0.48531746031746031</v>
      </c>
      <c r="BA62" s="182">
        <f t="shared" si="72"/>
        <v>5.9523809523809521E-3</v>
      </c>
      <c r="BB62" s="184">
        <f t="shared" si="68"/>
        <v>1</v>
      </c>
    </row>
    <row r="63" spans="2:54" x14ac:dyDescent="0.2">
      <c r="B63" s="172">
        <v>19</v>
      </c>
      <c r="C63" s="34">
        <f t="shared" si="69"/>
        <v>7</v>
      </c>
      <c r="D63" s="18" t="s">
        <v>3</v>
      </c>
      <c r="E63" s="28">
        <v>0.91666666666666663</v>
      </c>
      <c r="F63" s="28">
        <v>0.25</v>
      </c>
      <c r="G63" s="37">
        <f t="shared" si="39"/>
        <v>480</v>
      </c>
      <c r="H63" s="33" t="str">
        <f t="shared" si="15"/>
        <v>T3</v>
      </c>
      <c r="I63" s="29">
        <v>1002</v>
      </c>
      <c r="J63" s="54">
        <f>VLOOKUP(I63,Produtos!$A$2:$C$52,3,FALSE)</f>
        <v>15</v>
      </c>
      <c r="K63" s="54">
        <f t="shared" si="16"/>
        <v>240</v>
      </c>
      <c r="L63" s="29">
        <v>450</v>
      </c>
      <c r="M63" s="29">
        <v>5</v>
      </c>
      <c r="N63" s="29">
        <v>30</v>
      </c>
      <c r="O63" s="29">
        <v>0</v>
      </c>
      <c r="P63" s="29">
        <v>10</v>
      </c>
      <c r="Q63" s="29">
        <v>200</v>
      </c>
      <c r="R63" s="39">
        <f t="shared" si="17"/>
        <v>240</v>
      </c>
      <c r="T63" s="123">
        <f t="shared" si="40"/>
        <v>450</v>
      </c>
      <c r="U63" s="2">
        <f t="shared" si="41"/>
        <v>250</v>
      </c>
      <c r="V63" s="2">
        <f t="shared" si="42"/>
        <v>200</v>
      </c>
      <c r="W63" s="2">
        <f t="shared" si="43"/>
        <v>113.75</v>
      </c>
      <c r="X63" s="2">
        <f t="shared" si="44"/>
        <v>86.25</v>
      </c>
      <c r="Y63" s="2">
        <f t="shared" si="45"/>
        <v>112.5</v>
      </c>
      <c r="Z63" s="2">
        <f t="shared" si="46"/>
        <v>1.25</v>
      </c>
      <c r="AA63" s="124">
        <f t="shared" si="47"/>
        <v>337.5</v>
      </c>
      <c r="AB63" s="13"/>
      <c r="AC63" s="123">
        <f t="shared" si="48"/>
        <v>1800</v>
      </c>
      <c r="AD63" s="2">
        <f t="shared" si="49"/>
        <v>1000</v>
      </c>
      <c r="AE63" s="55">
        <f t="shared" si="50"/>
        <v>800</v>
      </c>
      <c r="AF63" s="55">
        <f t="shared" si="51"/>
        <v>455</v>
      </c>
      <c r="AG63" s="2">
        <f t="shared" si="52"/>
        <v>345</v>
      </c>
      <c r="AH63" s="2">
        <f t="shared" si="53"/>
        <v>450</v>
      </c>
      <c r="AI63" s="2">
        <f t="shared" si="54"/>
        <v>5</v>
      </c>
      <c r="AJ63" s="124">
        <f t="shared" si="55"/>
        <v>1350</v>
      </c>
      <c r="AK63" s="13"/>
      <c r="AL63" s="176">
        <f t="shared" si="56"/>
        <v>0.44444444444444442</v>
      </c>
      <c r="AM63" s="177">
        <f t="shared" si="57"/>
        <v>0.56874999999999998</v>
      </c>
      <c r="AN63" s="178">
        <f t="shared" si="58"/>
        <v>0.98901098901098905</v>
      </c>
      <c r="AO63" s="179">
        <f t="shared" si="59"/>
        <v>0.25</v>
      </c>
      <c r="AP63" s="180">
        <f t="shared" si="60"/>
        <v>0.55555555555555558</v>
      </c>
      <c r="AQ63" s="181">
        <f t="shared" si="61"/>
        <v>0.19166666666666668</v>
      </c>
      <c r="AR63" s="182">
        <f t="shared" si="62"/>
        <v>2.7777777777777779E-3</v>
      </c>
      <c r="AS63" s="183">
        <f t="shared" si="63"/>
        <v>1</v>
      </c>
      <c r="AT63" s="184"/>
      <c r="AU63" s="185">
        <f t="shared" si="73"/>
        <v>0.44444444444444442</v>
      </c>
      <c r="AV63" s="186">
        <f t="shared" si="74"/>
        <v>0.56874999999999998</v>
      </c>
      <c r="AW63" s="187">
        <f t="shared" si="75"/>
        <v>0.98901098901098905</v>
      </c>
      <c r="AX63" s="188">
        <f t="shared" si="67"/>
        <v>0.25</v>
      </c>
      <c r="AY63" s="180">
        <f t="shared" si="70"/>
        <v>0.55555555555555558</v>
      </c>
      <c r="AZ63" s="181">
        <f t="shared" si="71"/>
        <v>0.19166666666666668</v>
      </c>
      <c r="BA63" s="182">
        <f t="shared" si="72"/>
        <v>2.7777777777777779E-3</v>
      </c>
      <c r="BB63" s="184">
        <f t="shared" si="68"/>
        <v>1</v>
      </c>
    </row>
    <row r="64" spans="2:54" x14ac:dyDescent="0.2">
      <c r="B64" s="172">
        <v>19</v>
      </c>
      <c r="C64" s="34">
        <f t="shared" si="69"/>
        <v>7</v>
      </c>
      <c r="D64" s="18" t="s">
        <v>12</v>
      </c>
      <c r="E64" s="28">
        <v>0.25</v>
      </c>
      <c r="F64" s="28">
        <v>0.58333333333333337</v>
      </c>
      <c r="G64" s="37">
        <f t="shared" si="39"/>
        <v>480</v>
      </c>
      <c r="H64" s="33" t="str">
        <f t="shared" si="15"/>
        <v>T1</v>
      </c>
      <c r="I64" s="29">
        <v>1002</v>
      </c>
      <c r="J64" s="54">
        <f>VLOOKUP(I64,Produtos!$A$2:$C$52,3,FALSE)</f>
        <v>15</v>
      </c>
      <c r="K64" s="54">
        <f t="shared" si="16"/>
        <v>240</v>
      </c>
      <c r="L64" s="29">
        <v>750</v>
      </c>
      <c r="M64" s="29">
        <v>24</v>
      </c>
      <c r="N64" s="29">
        <v>60</v>
      </c>
      <c r="O64" s="29">
        <v>0</v>
      </c>
      <c r="P64" s="29">
        <v>45</v>
      </c>
      <c r="Q64" s="29">
        <v>375</v>
      </c>
      <c r="R64" s="39">
        <f t="shared" si="17"/>
        <v>0</v>
      </c>
      <c r="T64" s="123">
        <f t="shared" si="40"/>
        <v>420</v>
      </c>
      <c r="U64" s="2">
        <f t="shared" si="41"/>
        <v>45</v>
      </c>
      <c r="V64" s="2">
        <f t="shared" si="42"/>
        <v>375</v>
      </c>
      <c r="W64" s="2">
        <f t="shared" si="43"/>
        <v>193.5</v>
      </c>
      <c r="X64" s="2">
        <f t="shared" si="44"/>
        <v>181.5</v>
      </c>
      <c r="Y64" s="2">
        <f t="shared" si="45"/>
        <v>187.5</v>
      </c>
      <c r="Z64" s="2">
        <f t="shared" si="46"/>
        <v>6</v>
      </c>
      <c r="AA64" s="124">
        <f t="shared" si="47"/>
        <v>232.5</v>
      </c>
      <c r="AB64" s="13"/>
      <c r="AC64" s="123">
        <f t="shared" si="48"/>
        <v>1680</v>
      </c>
      <c r="AD64" s="2">
        <f t="shared" si="49"/>
        <v>180</v>
      </c>
      <c r="AE64" s="55">
        <f t="shared" si="50"/>
        <v>1500</v>
      </c>
      <c r="AF64" s="55">
        <f t="shared" si="51"/>
        <v>774</v>
      </c>
      <c r="AG64" s="2">
        <f t="shared" si="52"/>
        <v>726</v>
      </c>
      <c r="AH64" s="2">
        <f t="shared" si="53"/>
        <v>750</v>
      </c>
      <c r="AI64" s="2">
        <f t="shared" si="54"/>
        <v>24</v>
      </c>
      <c r="AJ64" s="124">
        <f t="shared" si="55"/>
        <v>930</v>
      </c>
      <c r="AK64" s="13"/>
      <c r="AL64" s="176">
        <f t="shared" si="56"/>
        <v>0.8928571428571429</v>
      </c>
      <c r="AM64" s="177">
        <f t="shared" si="57"/>
        <v>0.51600000000000001</v>
      </c>
      <c r="AN64" s="178">
        <f t="shared" si="58"/>
        <v>0.96899224806201545</v>
      </c>
      <c r="AO64" s="179">
        <f t="shared" si="59"/>
        <v>0.44642857142857145</v>
      </c>
      <c r="AP64" s="180">
        <f t="shared" si="60"/>
        <v>0.10714285714285714</v>
      </c>
      <c r="AQ64" s="181">
        <f t="shared" si="61"/>
        <v>0.43214285714285716</v>
      </c>
      <c r="AR64" s="182">
        <f t="shared" si="62"/>
        <v>1.4285714285714285E-2</v>
      </c>
      <c r="AS64" s="183">
        <f t="shared" si="63"/>
        <v>1</v>
      </c>
      <c r="AT64" s="184"/>
      <c r="AU64" s="185">
        <f t="shared" si="73"/>
        <v>0.8928571428571429</v>
      </c>
      <c r="AV64" s="186">
        <f t="shared" si="74"/>
        <v>0.51600000000000001</v>
      </c>
      <c r="AW64" s="187">
        <f t="shared" si="75"/>
        <v>0.96899224806201545</v>
      </c>
      <c r="AX64" s="188">
        <f t="shared" si="67"/>
        <v>0.44642857142857145</v>
      </c>
      <c r="AY64" s="180">
        <f t="shared" si="70"/>
        <v>0.10714285714285714</v>
      </c>
      <c r="AZ64" s="181">
        <f t="shared" si="71"/>
        <v>0.43214285714285716</v>
      </c>
      <c r="BA64" s="182">
        <f t="shared" si="72"/>
        <v>1.4285714285714285E-2</v>
      </c>
      <c r="BB64" s="184">
        <f t="shared" si="68"/>
        <v>1</v>
      </c>
    </row>
    <row r="65" spans="2:54" x14ac:dyDescent="0.2">
      <c r="B65" s="172">
        <v>19</v>
      </c>
      <c r="C65" s="34">
        <f t="shared" si="69"/>
        <v>7</v>
      </c>
      <c r="D65" s="18" t="s">
        <v>13</v>
      </c>
      <c r="E65" s="28">
        <v>0.58333333333333337</v>
      </c>
      <c r="F65" s="28">
        <v>0.91666666666666663</v>
      </c>
      <c r="G65" s="37">
        <f t="shared" si="39"/>
        <v>480</v>
      </c>
      <c r="H65" s="33" t="str">
        <f t="shared" si="15"/>
        <v>T2</v>
      </c>
      <c r="I65" s="29">
        <v>1002</v>
      </c>
      <c r="J65" s="54">
        <f>VLOOKUP(I65,Produtos!$A$2:$C$52,3,FALSE)</f>
        <v>15</v>
      </c>
      <c r="K65" s="54">
        <f t="shared" si="16"/>
        <v>240</v>
      </c>
      <c r="L65" s="29">
        <v>690</v>
      </c>
      <c r="M65" s="29">
        <v>15</v>
      </c>
      <c r="N65" s="29">
        <v>60</v>
      </c>
      <c r="O65" s="29">
        <v>0</v>
      </c>
      <c r="P65" s="29">
        <v>80</v>
      </c>
      <c r="Q65" s="29">
        <v>340</v>
      </c>
      <c r="R65" s="39">
        <f t="shared" si="17"/>
        <v>0</v>
      </c>
      <c r="T65" s="123">
        <f t="shared" si="40"/>
        <v>420</v>
      </c>
      <c r="U65" s="2">
        <f t="shared" si="41"/>
        <v>80</v>
      </c>
      <c r="V65" s="2">
        <f t="shared" si="42"/>
        <v>340</v>
      </c>
      <c r="W65" s="2">
        <f t="shared" si="43"/>
        <v>176.25</v>
      </c>
      <c r="X65" s="2">
        <f t="shared" si="44"/>
        <v>163.75</v>
      </c>
      <c r="Y65" s="2">
        <f t="shared" si="45"/>
        <v>172.5</v>
      </c>
      <c r="Z65" s="2">
        <f t="shared" si="46"/>
        <v>3.75</v>
      </c>
      <c r="AA65" s="124">
        <f t="shared" si="47"/>
        <v>247.5</v>
      </c>
      <c r="AB65" s="13"/>
      <c r="AC65" s="123">
        <f t="shared" si="48"/>
        <v>1680</v>
      </c>
      <c r="AD65" s="2">
        <f t="shared" si="49"/>
        <v>320</v>
      </c>
      <c r="AE65" s="55">
        <f t="shared" si="50"/>
        <v>1360</v>
      </c>
      <c r="AF65" s="55">
        <f t="shared" si="51"/>
        <v>705</v>
      </c>
      <c r="AG65" s="2">
        <f t="shared" si="52"/>
        <v>655</v>
      </c>
      <c r="AH65" s="2">
        <f t="shared" si="53"/>
        <v>690</v>
      </c>
      <c r="AI65" s="2">
        <f t="shared" si="54"/>
        <v>15</v>
      </c>
      <c r="AJ65" s="124">
        <f t="shared" si="55"/>
        <v>990</v>
      </c>
      <c r="AK65" s="13"/>
      <c r="AL65" s="176">
        <f t="shared" si="56"/>
        <v>0.80952380952380953</v>
      </c>
      <c r="AM65" s="177">
        <f t="shared" si="57"/>
        <v>0.51838235294117652</v>
      </c>
      <c r="AN65" s="178">
        <f t="shared" si="58"/>
        <v>0.97872340425531912</v>
      </c>
      <c r="AO65" s="179">
        <f t="shared" si="59"/>
        <v>0.41071428571428575</v>
      </c>
      <c r="AP65" s="180">
        <f t="shared" si="60"/>
        <v>0.19047619047619047</v>
      </c>
      <c r="AQ65" s="181">
        <f t="shared" si="61"/>
        <v>0.38988095238095238</v>
      </c>
      <c r="AR65" s="182">
        <f t="shared" si="62"/>
        <v>8.9285714285714281E-3</v>
      </c>
      <c r="AS65" s="183">
        <f t="shared" si="63"/>
        <v>1</v>
      </c>
      <c r="AT65" s="184"/>
      <c r="AU65" s="185">
        <f t="shared" si="73"/>
        <v>0.80952380952380953</v>
      </c>
      <c r="AV65" s="186">
        <f t="shared" si="74"/>
        <v>0.51838235294117652</v>
      </c>
      <c r="AW65" s="187">
        <f t="shared" si="75"/>
        <v>0.97872340425531912</v>
      </c>
      <c r="AX65" s="188">
        <f t="shared" si="67"/>
        <v>0.41071428571428575</v>
      </c>
      <c r="AY65" s="180">
        <f t="shared" si="70"/>
        <v>0.19047619047619047</v>
      </c>
      <c r="AZ65" s="181">
        <f t="shared" si="71"/>
        <v>0.38988095238095238</v>
      </c>
      <c r="BA65" s="182">
        <f t="shared" si="72"/>
        <v>8.9285714285714281E-3</v>
      </c>
      <c r="BB65" s="184">
        <f t="shared" si="68"/>
        <v>1</v>
      </c>
    </row>
    <row r="66" spans="2:54" x14ac:dyDescent="0.2">
      <c r="B66" s="173">
        <v>20</v>
      </c>
      <c r="C66" s="35">
        <f t="shared" si="69"/>
        <v>1</v>
      </c>
      <c r="D66" s="18" t="s">
        <v>3</v>
      </c>
      <c r="E66" s="28">
        <v>0.91666666666666663</v>
      </c>
      <c r="F66" s="28">
        <v>0.25</v>
      </c>
      <c r="G66" s="37">
        <f t="shared" si="39"/>
        <v>480</v>
      </c>
      <c r="H66" s="33" t="str">
        <f t="shared" si="15"/>
        <v>T3</v>
      </c>
      <c r="I66" s="29">
        <v>1003</v>
      </c>
      <c r="J66" s="54">
        <f>VLOOKUP(I66,Produtos!$A$2:$C$52,3,FALSE)</f>
        <v>20</v>
      </c>
      <c r="K66" s="54">
        <f t="shared" si="16"/>
        <v>180</v>
      </c>
      <c r="L66" s="29">
        <v>640</v>
      </c>
      <c r="M66" s="29">
        <v>10</v>
      </c>
      <c r="N66" s="29">
        <v>60</v>
      </c>
      <c r="O66" s="29">
        <v>0</v>
      </c>
      <c r="P66" s="29">
        <v>25</v>
      </c>
      <c r="Q66" s="29">
        <v>305</v>
      </c>
      <c r="R66" s="39">
        <f t="shared" si="17"/>
        <v>90</v>
      </c>
      <c r="T66" s="123">
        <f t="shared" si="40"/>
        <v>420</v>
      </c>
      <c r="U66" s="2">
        <f t="shared" si="41"/>
        <v>115</v>
      </c>
      <c r="V66" s="2">
        <f t="shared" si="42"/>
        <v>305</v>
      </c>
      <c r="W66" s="2">
        <f t="shared" si="43"/>
        <v>216.66666666666666</v>
      </c>
      <c r="X66" s="2">
        <f t="shared" si="44"/>
        <v>88.333333333333343</v>
      </c>
      <c r="Y66" s="2">
        <f t="shared" si="45"/>
        <v>213.33333333333334</v>
      </c>
      <c r="Z66" s="2">
        <f t="shared" si="46"/>
        <v>3.3333333333333335</v>
      </c>
      <c r="AA66" s="124">
        <f t="shared" si="47"/>
        <v>206.66666666666669</v>
      </c>
      <c r="AB66" s="13"/>
      <c r="AC66" s="123">
        <f t="shared" si="48"/>
        <v>1260</v>
      </c>
      <c r="AD66" s="2">
        <f t="shared" si="49"/>
        <v>345</v>
      </c>
      <c r="AE66" s="55">
        <f t="shared" si="50"/>
        <v>915</v>
      </c>
      <c r="AF66" s="55">
        <f t="shared" si="51"/>
        <v>650</v>
      </c>
      <c r="AG66" s="2">
        <f t="shared" si="52"/>
        <v>265</v>
      </c>
      <c r="AH66" s="2">
        <f t="shared" si="53"/>
        <v>640</v>
      </c>
      <c r="AI66" s="2">
        <f t="shared" si="54"/>
        <v>10</v>
      </c>
      <c r="AJ66" s="124">
        <f t="shared" si="55"/>
        <v>620</v>
      </c>
      <c r="AK66" s="13"/>
      <c r="AL66" s="176">
        <f t="shared" si="56"/>
        <v>0.72619047619047616</v>
      </c>
      <c r="AM66" s="177">
        <f t="shared" si="57"/>
        <v>0.7103825136612022</v>
      </c>
      <c r="AN66" s="178">
        <f t="shared" si="58"/>
        <v>0.98461538461538456</v>
      </c>
      <c r="AO66" s="179">
        <f t="shared" si="59"/>
        <v>0.5079365079365078</v>
      </c>
      <c r="AP66" s="180">
        <f t="shared" si="60"/>
        <v>0.27380952380952384</v>
      </c>
      <c r="AQ66" s="181">
        <f t="shared" si="61"/>
        <v>0.21031746031746035</v>
      </c>
      <c r="AR66" s="182">
        <f t="shared" si="62"/>
        <v>7.9365079365079361E-3</v>
      </c>
      <c r="AS66" s="183">
        <f t="shared" si="63"/>
        <v>0.99999999999999989</v>
      </c>
      <c r="AT66" s="184"/>
      <c r="AU66" s="185">
        <f t="shared" si="73"/>
        <v>0.72619047619047616</v>
      </c>
      <c r="AV66" s="186">
        <f t="shared" si="74"/>
        <v>0.7103825136612022</v>
      </c>
      <c r="AW66" s="187">
        <f t="shared" si="75"/>
        <v>0.98461538461538467</v>
      </c>
      <c r="AX66" s="188">
        <f t="shared" si="67"/>
        <v>0.50793650793650791</v>
      </c>
      <c r="AY66" s="180">
        <f t="shared" si="70"/>
        <v>0.27380952380952384</v>
      </c>
      <c r="AZ66" s="181">
        <f t="shared" si="71"/>
        <v>0.21031746031746032</v>
      </c>
      <c r="BA66" s="182">
        <f t="shared" si="72"/>
        <v>7.9365079365079361E-3</v>
      </c>
      <c r="BB66" s="184">
        <f t="shared" si="68"/>
        <v>1</v>
      </c>
    </row>
    <row r="67" spans="2:54" x14ac:dyDescent="0.2">
      <c r="B67" s="173">
        <v>20</v>
      </c>
      <c r="C67" s="35">
        <f t="shared" si="69"/>
        <v>1</v>
      </c>
      <c r="D67" s="18" t="s">
        <v>12</v>
      </c>
      <c r="E67" s="28">
        <v>0.25</v>
      </c>
      <c r="F67" s="28">
        <v>0.58333333333333337</v>
      </c>
      <c r="G67" s="37">
        <f t="shared" si="39"/>
        <v>480</v>
      </c>
      <c r="H67" s="33" t="str">
        <f t="shared" si="15"/>
        <v>T1</v>
      </c>
      <c r="I67" s="29">
        <v>1003</v>
      </c>
      <c r="J67" s="54">
        <f>VLOOKUP(I67,Produtos!$A$2:$C$52,3,FALSE)</f>
        <v>20</v>
      </c>
      <c r="K67" s="54">
        <f t="shared" si="16"/>
        <v>180</v>
      </c>
      <c r="L67" s="29">
        <v>145</v>
      </c>
      <c r="M67" s="29">
        <v>27</v>
      </c>
      <c r="N67" s="29">
        <v>0</v>
      </c>
      <c r="O67" s="29">
        <v>15</v>
      </c>
      <c r="P67" s="29">
        <v>5</v>
      </c>
      <c r="Q67" s="29">
        <v>70</v>
      </c>
      <c r="R67" s="39">
        <f t="shared" si="17"/>
        <v>390</v>
      </c>
      <c r="T67" s="123">
        <f t="shared" si="40"/>
        <v>480</v>
      </c>
      <c r="U67" s="2">
        <f t="shared" si="41"/>
        <v>410</v>
      </c>
      <c r="V67" s="2">
        <f t="shared" si="42"/>
        <v>70</v>
      </c>
      <c r="W67" s="2">
        <f t="shared" si="43"/>
        <v>57.333333333333336</v>
      </c>
      <c r="X67" s="2">
        <f t="shared" si="44"/>
        <v>12.666666666666664</v>
      </c>
      <c r="Y67" s="2">
        <f t="shared" si="45"/>
        <v>48.333333333333336</v>
      </c>
      <c r="Z67" s="2">
        <f t="shared" si="46"/>
        <v>9</v>
      </c>
      <c r="AA67" s="124">
        <f t="shared" si="47"/>
        <v>431.66666666666669</v>
      </c>
      <c r="AB67" s="13"/>
      <c r="AC67" s="123">
        <f t="shared" si="48"/>
        <v>1440</v>
      </c>
      <c r="AD67" s="2">
        <f t="shared" si="49"/>
        <v>1230</v>
      </c>
      <c r="AE67" s="55">
        <f t="shared" si="50"/>
        <v>210</v>
      </c>
      <c r="AF67" s="55">
        <f t="shared" si="51"/>
        <v>172</v>
      </c>
      <c r="AG67" s="2">
        <f t="shared" si="52"/>
        <v>38</v>
      </c>
      <c r="AH67" s="2">
        <f t="shared" si="53"/>
        <v>145</v>
      </c>
      <c r="AI67" s="2">
        <f t="shared" si="54"/>
        <v>27</v>
      </c>
      <c r="AJ67" s="124">
        <f t="shared" si="55"/>
        <v>1295</v>
      </c>
      <c r="AK67" s="13"/>
      <c r="AL67" s="176">
        <f t="shared" si="56"/>
        <v>0.14583333333333334</v>
      </c>
      <c r="AM67" s="177">
        <f t="shared" si="57"/>
        <v>0.81904761904761914</v>
      </c>
      <c r="AN67" s="178">
        <f t="shared" si="58"/>
        <v>0.84302325581395354</v>
      </c>
      <c r="AO67" s="179">
        <f t="shared" si="59"/>
        <v>0.10069444444444446</v>
      </c>
      <c r="AP67" s="180">
        <f t="shared" si="60"/>
        <v>0.85416666666666663</v>
      </c>
      <c r="AQ67" s="181">
        <f t="shared" si="61"/>
        <v>2.6388888888888885E-2</v>
      </c>
      <c r="AR67" s="182">
        <f t="shared" si="62"/>
        <v>1.8749999999999999E-2</v>
      </c>
      <c r="AS67" s="183">
        <f t="shared" si="63"/>
        <v>1</v>
      </c>
      <c r="AT67" s="184"/>
      <c r="AU67" s="185">
        <f t="shared" si="73"/>
        <v>0.14583333333333334</v>
      </c>
      <c r="AV67" s="186">
        <f t="shared" si="74"/>
        <v>0.81904761904761902</v>
      </c>
      <c r="AW67" s="187">
        <f t="shared" si="75"/>
        <v>0.84302325581395354</v>
      </c>
      <c r="AX67" s="188">
        <f t="shared" si="67"/>
        <v>0.10069444444444446</v>
      </c>
      <c r="AY67" s="180">
        <f t="shared" si="70"/>
        <v>0.85416666666666663</v>
      </c>
      <c r="AZ67" s="181">
        <f t="shared" si="71"/>
        <v>2.6388888888888889E-2</v>
      </c>
      <c r="BA67" s="182">
        <f t="shared" si="72"/>
        <v>1.8749999999999999E-2</v>
      </c>
      <c r="BB67" s="184">
        <f t="shared" si="68"/>
        <v>1</v>
      </c>
    </row>
    <row r="68" spans="2:54" x14ac:dyDescent="0.2">
      <c r="B68" s="173">
        <v>20</v>
      </c>
      <c r="C68" s="35">
        <f t="shared" si="69"/>
        <v>1</v>
      </c>
      <c r="D68" s="18" t="s">
        <v>13</v>
      </c>
      <c r="E68" s="28">
        <v>0.58333333333333337</v>
      </c>
      <c r="F68" s="28">
        <v>0.91666666666666663</v>
      </c>
      <c r="G68" s="37">
        <f t="shared" si="39"/>
        <v>480</v>
      </c>
      <c r="H68" s="33" t="str">
        <f t="shared" si="15"/>
        <v>T2</v>
      </c>
      <c r="I68" s="29">
        <v>1003</v>
      </c>
      <c r="J68" s="54">
        <f>VLOOKUP(I68,Produtos!$A$2:$C$52,3,FALSE)</f>
        <v>20</v>
      </c>
      <c r="K68" s="54">
        <f t="shared" si="16"/>
        <v>180</v>
      </c>
      <c r="L68" s="29">
        <v>450</v>
      </c>
      <c r="M68" s="29">
        <v>5</v>
      </c>
      <c r="N68" s="29">
        <v>30</v>
      </c>
      <c r="O68" s="29">
        <v>0</v>
      </c>
      <c r="P68" s="29">
        <v>10</v>
      </c>
      <c r="Q68" s="29">
        <v>200</v>
      </c>
      <c r="R68" s="39">
        <f t="shared" si="17"/>
        <v>240</v>
      </c>
      <c r="T68" s="123">
        <f t="shared" si="40"/>
        <v>450</v>
      </c>
      <c r="U68" s="2">
        <f t="shared" si="41"/>
        <v>250</v>
      </c>
      <c r="V68" s="2">
        <f t="shared" si="42"/>
        <v>200</v>
      </c>
      <c r="W68" s="2">
        <f t="shared" si="43"/>
        <v>151.66666666666666</v>
      </c>
      <c r="X68" s="2">
        <f t="shared" si="44"/>
        <v>48.333333333333343</v>
      </c>
      <c r="Y68" s="2">
        <f t="shared" si="45"/>
        <v>150</v>
      </c>
      <c r="Z68" s="2">
        <f t="shared" si="46"/>
        <v>1.6666666666666667</v>
      </c>
      <c r="AA68" s="124">
        <f t="shared" si="47"/>
        <v>300</v>
      </c>
      <c r="AB68" s="13"/>
      <c r="AC68" s="123">
        <f t="shared" si="48"/>
        <v>1350</v>
      </c>
      <c r="AD68" s="2">
        <f t="shared" si="49"/>
        <v>750</v>
      </c>
      <c r="AE68" s="55">
        <f t="shared" si="50"/>
        <v>600</v>
      </c>
      <c r="AF68" s="55">
        <f t="shared" si="51"/>
        <v>455</v>
      </c>
      <c r="AG68" s="2">
        <f t="shared" si="52"/>
        <v>145</v>
      </c>
      <c r="AH68" s="2">
        <f t="shared" si="53"/>
        <v>450</v>
      </c>
      <c r="AI68" s="2">
        <f t="shared" si="54"/>
        <v>5</v>
      </c>
      <c r="AJ68" s="124">
        <f t="shared" si="55"/>
        <v>900</v>
      </c>
      <c r="AK68" s="13"/>
      <c r="AL68" s="176">
        <f t="shared" si="56"/>
        <v>0.44444444444444442</v>
      </c>
      <c r="AM68" s="177">
        <f t="shared" si="57"/>
        <v>0.7583333333333333</v>
      </c>
      <c r="AN68" s="178">
        <f t="shared" si="58"/>
        <v>0.98901098901098905</v>
      </c>
      <c r="AO68" s="179">
        <f t="shared" si="59"/>
        <v>0.33333333333333331</v>
      </c>
      <c r="AP68" s="180">
        <f t="shared" si="60"/>
        <v>0.55555555555555558</v>
      </c>
      <c r="AQ68" s="181">
        <f t="shared" si="61"/>
        <v>0.10740740740740742</v>
      </c>
      <c r="AR68" s="182">
        <f t="shared" si="62"/>
        <v>3.7037037037037038E-3</v>
      </c>
      <c r="AS68" s="183">
        <f t="shared" si="63"/>
        <v>0.99999999999999989</v>
      </c>
      <c r="AT68" s="184"/>
      <c r="AU68" s="185">
        <f t="shared" si="73"/>
        <v>0.44444444444444442</v>
      </c>
      <c r="AV68" s="186">
        <f t="shared" si="74"/>
        <v>0.7583333333333333</v>
      </c>
      <c r="AW68" s="187">
        <f t="shared" si="75"/>
        <v>0.98901098901098905</v>
      </c>
      <c r="AX68" s="188">
        <f t="shared" si="67"/>
        <v>0.33333333333333331</v>
      </c>
      <c r="AY68" s="180">
        <f t="shared" si="70"/>
        <v>0.55555555555555558</v>
      </c>
      <c r="AZ68" s="181">
        <f t="shared" si="71"/>
        <v>0.10740740740740741</v>
      </c>
      <c r="BA68" s="182">
        <f t="shared" si="72"/>
        <v>3.7037037037037038E-3</v>
      </c>
      <c r="BB68" s="184">
        <f t="shared" si="68"/>
        <v>0.99999999999999989</v>
      </c>
    </row>
    <row r="69" spans="2:54" x14ac:dyDescent="0.2">
      <c r="B69" s="173">
        <v>21</v>
      </c>
      <c r="C69" s="35">
        <f t="shared" si="69"/>
        <v>2</v>
      </c>
      <c r="D69" s="18" t="s">
        <v>3</v>
      </c>
      <c r="E69" s="28">
        <v>0.91666666666666663</v>
      </c>
      <c r="F69" s="28">
        <v>0.25</v>
      </c>
      <c r="G69" s="37">
        <f t="shared" si="39"/>
        <v>480</v>
      </c>
      <c r="H69" s="33" t="str">
        <f t="shared" si="15"/>
        <v>T3</v>
      </c>
      <c r="I69" s="29">
        <v>1004</v>
      </c>
      <c r="J69" s="54">
        <f>VLOOKUP(I69,Produtos!$A$2:$C$52,3,FALSE)</f>
        <v>10</v>
      </c>
      <c r="K69" s="54">
        <f t="shared" si="16"/>
        <v>360</v>
      </c>
      <c r="L69" s="29">
        <v>380</v>
      </c>
      <c r="M69" s="29">
        <v>10</v>
      </c>
      <c r="N69" s="29">
        <v>0</v>
      </c>
      <c r="O69" s="29">
        <v>25</v>
      </c>
      <c r="P69" s="29">
        <v>15</v>
      </c>
      <c r="Q69" s="29">
        <v>197</v>
      </c>
      <c r="R69" s="39">
        <f t="shared" si="17"/>
        <v>243</v>
      </c>
      <c r="T69" s="123">
        <f t="shared" si="40"/>
        <v>480</v>
      </c>
      <c r="U69" s="2">
        <f t="shared" si="41"/>
        <v>283</v>
      </c>
      <c r="V69" s="2">
        <f t="shared" si="42"/>
        <v>197</v>
      </c>
      <c r="W69" s="2">
        <f t="shared" si="43"/>
        <v>65</v>
      </c>
      <c r="X69" s="2">
        <f t="shared" si="44"/>
        <v>132</v>
      </c>
      <c r="Y69" s="2">
        <f t="shared" si="45"/>
        <v>63.333333333333336</v>
      </c>
      <c r="Z69" s="2">
        <f t="shared" si="46"/>
        <v>1.6666666666666667</v>
      </c>
      <c r="AA69" s="124">
        <f t="shared" si="47"/>
        <v>416.66666666666663</v>
      </c>
      <c r="AB69" s="13"/>
      <c r="AC69" s="123">
        <f t="shared" si="48"/>
        <v>2880</v>
      </c>
      <c r="AD69" s="2">
        <f t="shared" si="49"/>
        <v>1698</v>
      </c>
      <c r="AE69" s="55">
        <f t="shared" si="50"/>
        <v>1182</v>
      </c>
      <c r="AF69" s="55">
        <f t="shared" si="51"/>
        <v>390</v>
      </c>
      <c r="AG69" s="2">
        <f t="shared" si="52"/>
        <v>792</v>
      </c>
      <c r="AH69" s="2">
        <f t="shared" si="53"/>
        <v>380</v>
      </c>
      <c r="AI69" s="2">
        <f t="shared" si="54"/>
        <v>10</v>
      </c>
      <c r="AJ69" s="124">
        <f t="shared" si="55"/>
        <v>2500</v>
      </c>
      <c r="AK69" s="13"/>
      <c r="AL69" s="176">
        <f t="shared" si="56"/>
        <v>0.41041666666666665</v>
      </c>
      <c r="AM69" s="177">
        <f t="shared" si="57"/>
        <v>0.32994923857868019</v>
      </c>
      <c r="AN69" s="178">
        <f t="shared" si="58"/>
        <v>0.97435897435897445</v>
      </c>
      <c r="AO69" s="179">
        <f t="shared" si="59"/>
        <v>0.13194444444444445</v>
      </c>
      <c r="AP69" s="180">
        <f t="shared" si="60"/>
        <v>0.58958333333333335</v>
      </c>
      <c r="AQ69" s="181">
        <f t="shared" si="61"/>
        <v>0.27500000000000002</v>
      </c>
      <c r="AR69" s="182">
        <f t="shared" si="62"/>
        <v>3.4722222222222225E-3</v>
      </c>
      <c r="AS69" s="183">
        <f t="shared" si="63"/>
        <v>1</v>
      </c>
      <c r="AT69" s="184"/>
      <c r="AU69" s="185">
        <f t="shared" si="73"/>
        <v>0.41041666666666665</v>
      </c>
      <c r="AV69" s="186">
        <f t="shared" si="74"/>
        <v>0.32994923857868019</v>
      </c>
      <c r="AW69" s="187">
        <f t="shared" si="75"/>
        <v>0.97435897435897434</v>
      </c>
      <c r="AX69" s="188">
        <f t="shared" si="67"/>
        <v>0.13194444444444442</v>
      </c>
      <c r="AY69" s="180">
        <f t="shared" si="70"/>
        <v>0.58958333333333335</v>
      </c>
      <c r="AZ69" s="181">
        <f t="shared" si="71"/>
        <v>0.27500000000000002</v>
      </c>
      <c r="BA69" s="182">
        <f t="shared" si="72"/>
        <v>3.472222222222222E-3</v>
      </c>
      <c r="BB69" s="184">
        <f t="shared" si="68"/>
        <v>1</v>
      </c>
    </row>
    <row r="70" spans="2:54" x14ac:dyDescent="0.2">
      <c r="B70" s="173">
        <v>21</v>
      </c>
      <c r="C70" s="35">
        <f t="shared" si="69"/>
        <v>2</v>
      </c>
      <c r="D70" s="18" t="s">
        <v>12</v>
      </c>
      <c r="E70" s="28">
        <v>0.25</v>
      </c>
      <c r="F70" s="28">
        <v>0.58333333333333337</v>
      </c>
      <c r="G70" s="37">
        <f t="shared" si="39"/>
        <v>480</v>
      </c>
      <c r="H70" s="33" t="str">
        <f t="shared" si="15"/>
        <v>T1</v>
      </c>
      <c r="I70" s="29">
        <v>1004</v>
      </c>
      <c r="J70" s="54">
        <f>VLOOKUP(I70,Produtos!$A$2:$C$52,3,FALSE)</f>
        <v>10</v>
      </c>
      <c r="K70" s="54">
        <f t="shared" si="16"/>
        <v>360</v>
      </c>
      <c r="L70" s="29">
        <v>435</v>
      </c>
      <c r="M70" s="29">
        <v>17</v>
      </c>
      <c r="N70" s="29">
        <v>60</v>
      </c>
      <c r="O70" s="29">
        <v>0</v>
      </c>
      <c r="P70" s="29">
        <v>25</v>
      </c>
      <c r="Q70" s="29">
        <v>215</v>
      </c>
      <c r="R70" s="39">
        <f t="shared" si="17"/>
        <v>180</v>
      </c>
      <c r="T70" s="123">
        <f t="shared" si="40"/>
        <v>420</v>
      </c>
      <c r="U70" s="2">
        <f t="shared" si="41"/>
        <v>205</v>
      </c>
      <c r="V70" s="2">
        <f t="shared" si="42"/>
        <v>215</v>
      </c>
      <c r="W70" s="2">
        <f t="shared" si="43"/>
        <v>75.333333333333329</v>
      </c>
      <c r="X70" s="2">
        <f t="shared" si="44"/>
        <v>139.66666666666669</v>
      </c>
      <c r="Y70" s="2">
        <f t="shared" si="45"/>
        <v>72.5</v>
      </c>
      <c r="Z70" s="2">
        <f t="shared" si="46"/>
        <v>2.8333333333333335</v>
      </c>
      <c r="AA70" s="124">
        <f t="shared" si="47"/>
        <v>347.5</v>
      </c>
      <c r="AB70" s="13"/>
      <c r="AC70" s="123">
        <f t="shared" si="48"/>
        <v>2520</v>
      </c>
      <c r="AD70" s="2">
        <f t="shared" si="49"/>
        <v>1230</v>
      </c>
      <c r="AE70" s="55">
        <f t="shared" si="50"/>
        <v>1290</v>
      </c>
      <c r="AF70" s="55">
        <f t="shared" si="51"/>
        <v>452</v>
      </c>
      <c r="AG70" s="2">
        <f t="shared" si="52"/>
        <v>838</v>
      </c>
      <c r="AH70" s="2">
        <f t="shared" si="53"/>
        <v>435</v>
      </c>
      <c r="AI70" s="2">
        <f t="shared" si="54"/>
        <v>17</v>
      </c>
      <c r="AJ70" s="124">
        <f t="shared" si="55"/>
        <v>2085</v>
      </c>
      <c r="AK70" s="13"/>
      <c r="AL70" s="176">
        <f t="shared" si="56"/>
        <v>0.51190476190476186</v>
      </c>
      <c r="AM70" s="177">
        <f t="shared" si="57"/>
        <v>0.35038759689922477</v>
      </c>
      <c r="AN70" s="178">
        <f t="shared" si="58"/>
        <v>0.96238938053097356</v>
      </c>
      <c r="AO70" s="179">
        <f t="shared" si="59"/>
        <v>0.17261904761904762</v>
      </c>
      <c r="AP70" s="180">
        <f t="shared" si="60"/>
        <v>0.48809523809523808</v>
      </c>
      <c r="AQ70" s="181">
        <f t="shared" si="61"/>
        <v>0.33253968253968258</v>
      </c>
      <c r="AR70" s="182">
        <f t="shared" si="62"/>
        <v>6.7460317460317464E-3</v>
      </c>
      <c r="AS70" s="183">
        <f t="shared" si="63"/>
        <v>1</v>
      </c>
      <c r="AT70" s="184"/>
      <c r="AU70" s="185">
        <f t="shared" si="73"/>
        <v>0.51190476190476186</v>
      </c>
      <c r="AV70" s="186">
        <f t="shared" si="74"/>
        <v>0.35038759689922483</v>
      </c>
      <c r="AW70" s="187">
        <f t="shared" si="75"/>
        <v>0.96238938053097345</v>
      </c>
      <c r="AX70" s="188">
        <f t="shared" si="67"/>
        <v>0.17261904761904762</v>
      </c>
      <c r="AY70" s="180">
        <f t="shared" si="70"/>
        <v>0.48809523809523808</v>
      </c>
      <c r="AZ70" s="181">
        <f t="shared" si="71"/>
        <v>0.33253968253968252</v>
      </c>
      <c r="BA70" s="182">
        <f t="shared" si="72"/>
        <v>6.7460317460317464E-3</v>
      </c>
      <c r="BB70" s="184">
        <f t="shared" si="68"/>
        <v>1</v>
      </c>
    </row>
    <row r="71" spans="2:54" x14ac:dyDescent="0.2">
      <c r="B71" s="173">
        <v>21</v>
      </c>
      <c r="C71" s="35">
        <f t="shared" si="69"/>
        <v>2</v>
      </c>
      <c r="D71" s="18" t="s">
        <v>13</v>
      </c>
      <c r="E71" s="28">
        <v>0.58333333333333337</v>
      </c>
      <c r="F71" s="28">
        <v>0.91666666666666663</v>
      </c>
      <c r="G71" s="37">
        <f t="shared" si="39"/>
        <v>480</v>
      </c>
      <c r="H71" s="33" t="str">
        <f t="shared" si="15"/>
        <v>T2</v>
      </c>
      <c r="I71" s="29">
        <v>1004</v>
      </c>
      <c r="J71" s="54">
        <f>VLOOKUP(I71,Produtos!$A$2:$C$52,3,FALSE)</f>
        <v>10</v>
      </c>
      <c r="K71" s="54">
        <f t="shared" si="16"/>
        <v>360</v>
      </c>
      <c r="L71" s="29">
        <v>750</v>
      </c>
      <c r="M71" s="29">
        <v>24</v>
      </c>
      <c r="N71" s="29">
        <v>60</v>
      </c>
      <c r="O71" s="29">
        <v>0</v>
      </c>
      <c r="P71" s="29">
        <v>45</v>
      </c>
      <c r="Q71" s="29">
        <v>375</v>
      </c>
      <c r="R71" s="39">
        <f t="shared" si="17"/>
        <v>0</v>
      </c>
      <c r="T71" s="123">
        <f t="shared" si="40"/>
        <v>420</v>
      </c>
      <c r="U71" s="2">
        <f t="shared" si="41"/>
        <v>45</v>
      </c>
      <c r="V71" s="2">
        <f t="shared" si="42"/>
        <v>375</v>
      </c>
      <c r="W71" s="2">
        <f t="shared" si="43"/>
        <v>129</v>
      </c>
      <c r="X71" s="2">
        <f t="shared" si="44"/>
        <v>246</v>
      </c>
      <c r="Y71" s="2">
        <f t="shared" si="45"/>
        <v>125</v>
      </c>
      <c r="Z71" s="2">
        <f t="shared" si="46"/>
        <v>4</v>
      </c>
      <c r="AA71" s="124">
        <f t="shared" si="47"/>
        <v>295</v>
      </c>
      <c r="AB71" s="13"/>
      <c r="AC71" s="123">
        <f t="shared" si="48"/>
        <v>2520</v>
      </c>
      <c r="AD71" s="2">
        <f t="shared" si="49"/>
        <v>270</v>
      </c>
      <c r="AE71" s="55">
        <f t="shared" si="50"/>
        <v>2250</v>
      </c>
      <c r="AF71" s="55">
        <f t="shared" si="51"/>
        <v>774</v>
      </c>
      <c r="AG71" s="2">
        <f t="shared" si="52"/>
        <v>1476</v>
      </c>
      <c r="AH71" s="2">
        <f t="shared" si="53"/>
        <v>750</v>
      </c>
      <c r="AI71" s="2">
        <f t="shared" si="54"/>
        <v>24</v>
      </c>
      <c r="AJ71" s="124">
        <f t="shared" si="55"/>
        <v>1770</v>
      </c>
      <c r="AK71" s="13"/>
      <c r="AL71" s="176">
        <f t="shared" si="56"/>
        <v>0.8928571428571429</v>
      </c>
      <c r="AM71" s="177">
        <f t="shared" si="57"/>
        <v>0.34399999999999997</v>
      </c>
      <c r="AN71" s="178">
        <f t="shared" si="58"/>
        <v>0.96899224806201545</v>
      </c>
      <c r="AO71" s="179">
        <f t="shared" si="59"/>
        <v>0.29761904761904762</v>
      </c>
      <c r="AP71" s="180">
        <f t="shared" si="60"/>
        <v>0.10714285714285714</v>
      </c>
      <c r="AQ71" s="181">
        <f t="shared" si="61"/>
        <v>0.58571428571428574</v>
      </c>
      <c r="AR71" s="182">
        <f t="shared" si="62"/>
        <v>9.5238095238095247E-3</v>
      </c>
      <c r="AS71" s="183">
        <f t="shared" si="63"/>
        <v>1</v>
      </c>
      <c r="AT71" s="184"/>
      <c r="AU71" s="185">
        <f t="shared" si="73"/>
        <v>0.8928571428571429</v>
      </c>
      <c r="AV71" s="186">
        <f t="shared" si="74"/>
        <v>0.34399999999999997</v>
      </c>
      <c r="AW71" s="187">
        <f t="shared" si="75"/>
        <v>0.96899224806201545</v>
      </c>
      <c r="AX71" s="188">
        <f t="shared" si="67"/>
        <v>0.29761904761904762</v>
      </c>
      <c r="AY71" s="180">
        <f t="shared" si="70"/>
        <v>0.10714285714285714</v>
      </c>
      <c r="AZ71" s="181">
        <f t="shared" si="71"/>
        <v>0.58571428571428574</v>
      </c>
      <c r="BA71" s="182">
        <f t="shared" si="72"/>
        <v>9.5238095238095247E-3</v>
      </c>
      <c r="BB71" s="184">
        <f t="shared" si="68"/>
        <v>1</v>
      </c>
    </row>
    <row r="72" spans="2:54" x14ac:dyDescent="0.2">
      <c r="B72" s="173">
        <v>22</v>
      </c>
      <c r="C72" s="35">
        <f t="shared" si="69"/>
        <v>3</v>
      </c>
      <c r="D72" s="18" t="s">
        <v>3</v>
      </c>
      <c r="E72" s="28">
        <v>0.91666666666666663</v>
      </c>
      <c r="F72" s="28">
        <v>0.25</v>
      </c>
      <c r="G72" s="37">
        <f t="shared" si="39"/>
        <v>480</v>
      </c>
      <c r="H72" s="33" t="str">
        <f t="shared" si="15"/>
        <v>T3</v>
      </c>
      <c r="I72" s="29">
        <v>1005</v>
      </c>
      <c r="J72" s="54">
        <f>VLOOKUP(I72,Produtos!$A$2:$C$52,3,FALSE)</f>
        <v>15</v>
      </c>
      <c r="K72" s="54">
        <f t="shared" si="16"/>
        <v>240</v>
      </c>
      <c r="L72" s="29">
        <v>690</v>
      </c>
      <c r="M72" s="29">
        <v>15</v>
      </c>
      <c r="N72" s="29">
        <v>60</v>
      </c>
      <c r="O72" s="29">
        <v>0</v>
      </c>
      <c r="P72" s="29">
        <v>80</v>
      </c>
      <c r="Q72" s="29">
        <v>340</v>
      </c>
      <c r="R72" s="39">
        <f t="shared" si="17"/>
        <v>0</v>
      </c>
      <c r="T72" s="123">
        <f t="shared" si="40"/>
        <v>420</v>
      </c>
      <c r="U72" s="2">
        <f t="shared" si="41"/>
        <v>80</v>
      </c>
      <c r="V72" s="2">
        <f t="shared" si="42"/>
        <v>340</v>
      </c>
      <c r="W72" s="2">
        <f t="shared" si="43"/>
        <v>176.25</v>
      </c>
      <c r="X72" s="2">
        <f t="shared" si="44"/>
        <v>163.75</v>
      </c>
      <c r="Y72" s="2">
        <f t="shared" si="45"/>
        <v>172.5</v>
      </c>
      <c r="Z72" s="2">
        <f t="shared" si="46"/>
        <v>3.75</v>
      </c>
      <c r="AA72" s="124">
        <f t="shared" si="47"/>
        <v>247.5</v>
      </c>
      <c r="AB72" s="13"/>
      <c r="AC72" s="123">
        <f t="shared" si="48"/>
        <v>1680</v>
      </c>
      <c r="AD72" s="2">
        <f t="shared" si="49"/>
        <v>320</v>
      </c>
      <c r="AE72" s="55">
        <f t="shared" si="50"/>
        <v>1360</v>
      </c>
      <c r="AF72" s="55">
        <f t="shared" si="51"/>
        <v>705</v>
      </c>
      <c r="AG72" s="2">
        <f t="shared" si="52"/>
        <v>655</v>
      </c>
      <c r="AH72" s="2">
        <f t="shared" si="53"/>
        <v>690</v>
      </c>
      <c r="AI72" s="2">
        <f t="shared" si="54"/>
        <v>15</v>
      </c>
      <c r="AJ72" s="124">
        <f t="shared" si="55"/>
        <v>990</v>
      </c>
      <c r="AK72" s="13"/>
      <c r="AL72" s="176">
        <f t="shared" si="56"/>
        <v>0.80952380952380953</v>
      </c>
      <c r="AM72" s="177">
        <f t="shared" si="57"/>
        <v>0.51838235294117652</v>
      </c>
      <c r="AN72" s="178">
        <f t="shared" si="58"/>
        <v>0.97872340425531912</v>
      </c>
      <c r="AO72" s="179">
        <f t="shared" si="59"/>
        <v>0.41071428571428575</v>
      </c>
      <c r="AP72" s="180">
        <f t="shared" si="60"/>
        <v>0.19047619047619047</v>
      </c>
      <c r="AQ72" s="181">
        <f t="shared" si="61"/>
        <v>0.38988095238095238</v>
      </c>
      <c r="AR72" s="182">
        <f t="shared" si="62"/>
        <v>8.9285714285714281E-3</v>
      </c>
      <c r="AS72" s="183">
        <f t="shared" si="63"/>
        <v>1</v>
      </c>
      <c r="AT72" s="184"/>
      <c r="AU72" s="185">
        <f t="shared" si="73"/>
        <v>0.80952380952380953</v>
      </c>
      <c r="AV72" s="186">
        <f t="shared" si="74"/>
        <v>0.51838235294117652</v>
      </c>
      <c r="AW72" s="187">
        <f t="shared" si="75"/>
        <v>0.97872340425531912</v>
      </c>
      <c r="AX72" s="188">
        <f t="shared" si="67"/>
        <v>0.41071428571428575</v>
      </c>
      <c r="AY72" s="180">
        <f t="shared" si="70"/>
        <v>0.19047619047619047</v>
      </c>
      <c r="AZ72" s="181">
        <f t="shared" si="71"/>
        <v>0.38988095238095238</v>
      </c>
      <c r="BA72" s="182">
        <f t="shared" si="72"/>
        <v>8.9285714285714281E-3</v>
      </c>
      <c r="BB72" s="184">
        <f t="shared" si="68"/>
        <v>1</v>
      </c>
    </row>
    <row r="73" spans="2:54" x14ac:dyDescent="0.2">
      <c r="B73" s="173">
        <v>22</v>
      </c>
      <c r="C73" s="35">
        <f t="shared" ref="C73:C101" si="76">WEEKDAY(DATE($C$3,$C$4,B73))</f>
        <v>3</v>
      </c>
      <c r="D73" s="18" t="s">
        <v>12</v>
      </c>
      <c r="E73" s="28">
        <v>0.25</v>
      </c>
      <c r="F73" s="28">
        <v>0.58333333333333337</v>
      </c>
      <c r="G73" s="37">
        <f t="shared" si="39"/>
        <v>480</v>
      </c>
      <c r="H73" s="33" t="str">
        <f t="shared" si="15"/>
        <v>T1</v>
      </c>
      <c r="I73" s="29">
        <v>1005</v>
      </c>
      <c r="J73" s="54">
        <f>VLOOKUP(I73,Produtos!$A$2:$C$52,3,FALSE)</f>
        <v>15</v>
      </c>
      <c r="K73" s="54">
        <f t="shared" si="16"/>
        <v>240</v>
      </c>
      <c r="L73" s="29">
        <v>640</v>
      </c>
      <c r="M73" s="29">
        <v>10</v>
      </c>
      <c r="N73" s="29">
        <v>60</v>
      </c>
      <c r="O73" s="29">
        <v>0</v>
      </c>
      <c r="P73" s="29">
        <v>25</v>
      </c>
      <c r="Q73" s="29">
        <v>305</v>
      </c>
      <c r="R73" s="39">
        <f t="shared" si="17"/>
        <v>90</v>
      </c>
      <c r="T73" s="123">
        <f t="shared" si="40"/>
        <v>420</v>
      </c>
      <c r="U73" s="2">
        <f t="shared" si="41"/>
        <v>115</v>
      </c>
      <c r="V73" s="2">
        <f t="shared" si="42"/>
        <v>305</v>
      </c>
      <c r="W73" s="2">
        <f t="shared" si="43"/>
        <v>162.5</v>
      </c>
      <c r="X73" s="2">
        <f t="shared" si="44"/>
        <v>142.5</v>
      </c>
      <c r="Y73" s="2">
        <f t="shared" si="45"/>
        <v>160</v>
      </c>
      <c r="Z73" s="2">
        <f t="shared" si="46"/>
        <v>2.5</v>
      </c>
      <c r="AA73" s="124">
        <f t="shared" si="47"/>
        <v>260</v>
      </c>
      <c r="AB73" s="13"/>
      <c r="AC73" s="123">
        <f t="shared" si="48"/>
        <v>1680</v>
      </c>
      <c r="AD73" s="2">
        <f t="shared" si="49"/>
        <v>460</v>
      </c>
      <c r="AE73" s="55">
        <f t="shared" si="50"/>
        <v>1220</v>
      </c>
      <c r="AF73" s="55">
        <f t="shared" si="51"/>
        <v>650</v>
      </c>
      <c r="AG73" s="2">
        <f t="shared" si="52"/>
        <v>570</v>
      </c>
      <c r="AH73" s="2">
        <f t="shared" si="53"/>
        <v>640</v>
      </c>
      <c r="AI73" s="2">
        <f t="shared" si="54"/>
        <v>10</v>
      </c>
      <c r="AJ73" s="124">
        <f t="shared" si="55"/>
        <v>1040</v>
      </c>
      <c r="AK73" s="13"/>
      <c r="AL73" s="176">
        <f t="shared" si="56"/>
        <v>0.72619047619047616</v>
      </c>
      <c r="AM73" s="177">
        <f t="shared" si="57"/>
        <v>0.53278688524590168</v>
      </c>
      <c r="AN73" s="178">
        <f t="shared" si="58"/>
        <v>0.98461538461538467</v>
      </c>
      <c r="AO73" s="179">
        <f t="shared" si="59"/>
        <v>0.38095238095238099</v>
      </c>
      <c r="AP73" s="180">
        <f t="shared" si="60"/>
        <v>0.27380952380952384</v>
      </c>
      <c r="AQ73" s="181">
        <f t="shared" si="61"/>
        <v>0.3392857142857143</v>
      </c>
      <c r="AR73" s="182">
        <f t="shared" si="62"/>
        <v>5.9523809523809521E-3</v>
      </c>
      <c r="AS73" s="183">
        <f t="shared" si="63"/>
        <v>1.0000000000000002</v>
      </c>
      <c r="AT73" s="184"/>
      <c r="AU73" s="185">
        <f t="shared" si="73"/>
        <v>0.72619047619047616</v>
      </c>
      <c r="AV73" s="186">
        <f t="shared" si="74"/>
        <v>0.53278688524590168</v>
      </c>
      <c r="AW73" s="187">
        <f t="shared" si="75"/>
        <v>0.98461538461538467</v>
      </c>
      <c r="AX73" s="188">
        <f t="shared" si="67"/>
        <v>0.38095238095238099</v>
      </c>
      <c r="AY73" s="180">
        <f t="shared" ref="AY73:AY102" si="77">IF(I73="NP",0,AD73/AC73)</f>
        <v>0.27380952380952384</v>
      </c>
      <c r="AZ73" s="181">
        <f t="shared" ref="AZ73:AZ102" si="78">IF(I73="NP",0,AG73/AC73)</f>
        <v>0.3392857142857143</v>
      </c>
      <c r="BA73" s="182">
        <f t="shared" ref="BA73:BA102" si="79">IF(I73="NP",0,AI73/AC73)</f>
        <v>5.9523809523809521E-3</v>
      </c>
      <c r="BB73" s="184">
        <f t="shared" si="68"/>
        <v>1.0000000000000002</v>
      </c>
    </row>
    <row r="74" spans="2:54" x14ac:dyDescent="0.2">
      <c r="B74" s="173">
        <v>22</v>
      </c>
      <c r="C74" s="35">
        <f t="shared" si="76"/>
        <v>3</v>
      </c>
      <c r="D74" s="18" t="s">
        <v>13</v>
      </c>
      <c r="E74" s="28">
        <v>0.58333333333333337</v>
      </c>
      <c r="F74" s="28">
        <v>0.91666666666666663</v>
      </c>
      <c r="G74" s="37">
        <f t="shared" si="39"/>
        <v>480</v>
      </c>
      <c r="H74" s="33" t="str">
        <f t="shared" ref="H74:H101" si="80">IF(AND($H$2&gt;$G$2,E74&gt;=$G$2,E74&lt;=$H$2,F74&gt;$G$2,F74&lt;=$H$2),$F$2,IF(AND($H$3&gt;$G$3,E74&gt;=$G$3,E74&lt;=$H$3,F74&gt;$G$3,F74&lt;=$H$3),$F$3,IF(AND($H$4&gt;$G$4,E74&gt;=$G$4,E74&lt;=$H$4,F74&gt;$G$4,F74&lt;=$H$4),$F$4,IF(AND($G$4&gt;$H$4,E74&gt;=$G$4,E74&lt;TIME(23,59,59),F74&gt;$G$4,F74&lt;=TIME(23,59,59)),$F$4,IF(AND($G$4&gt;$H$4,E74&gt;=TIME(0,0,0),E74&lt;$H$4,F74&gt;TIME(0,0,0),F74&lt;=$H$4),$F$4,IF(AND($G$4&gt;$H$4,E74&gt;=$G$4,E74&lt;TIME(23,59,59),F74&gt;TIME(0,0,0),F74&lt;=$H$4),$F$4,"ERR"))))))</f>
        <v>T2</v>
      </c>
      <c r="I74" s="29">
        <v>1005</v>
      </c>
      <c r="J74" s="54">
        <f>VLOOKUP(I74,Produtos!$A$2:$C$52,3,FALSE)</f>
        <v>15</v>
      </c>
      <c r="K74" s="54">
        <f t="shared" ref="K74:K101" si="81">3600/J74</f>
        <v>240</v>
      </c>
      <c r="L74" s="29">
        <v>145</v>
      </c>
      <c r="M74" s="29">
        <v>27</v>
      </c>
      <c r="N74" s="29">
        <v>0</v>
      </c>
      <c r="O74" s="29">
        <v>15</v>
      </c>
      <c r="P74" s="29">
        <v>5</v>
      </c>
      <c r="Q74" s="29">
        <v>70</v>
      </c>
      <c r="R74" s="39">
        <f t="shared" si="17"/>
        <v>390</v>
      </c>
      <c r="T74" s="123">
        <f t="shared" si="40"/>
        <v>480</v>
      </c>
      <c r="U74" s="2">
        <f t="shared" si="41"/>
        <v>410</v>
      </c>
      <c r="V74" s="2">
        <f t="shared" si="42"/>
        <v>70</v>
      </c>
      <c r="W74" s="2">
        <f t="shared" si="43"/>
        <v>43</v>
      </c>
      <c r="X74" s="2">
        <f t="shared" si="44"/>
        <v>27</v>
      </c>
      <c r="Y74" s="2">
        <f t="shared" si="45"/>
        <v>36.25</v>
      </c>
      <c r="Z74" s="2">
        <f t="shared" si="46"/>
        <v>6.75</v>
      </c>
      <c r="AA74" s="124">
        <f t="shared" si="47"/>
        <v>443.75</v>
      </c>
      <c r="AB74" s="13"/>
      <c r="AC74" s="123">
        <f t="shared" si="48"/>
        <v>1920</v>
      </c>
      <c r="AD74" s="2">
        <f t="shared" si="49"/>
        <v>1640</v>
      </c>
      <c r="AE74" s="55">
        <f t="shared" si="50"/>
        <v>280</v>
      </c>
      <c r="AF74" s="55">
        <f t="shared" si="51"/>
        <v>172</v>
      </c>
      <c r="AG74" s="2">
        <f t="shared" si="52"/>
        <v>108</v>
      </c>
      <c r="AH74" s="2">
        <f t="shared" si="53"/>
        <v>145</v>
      </c>
      <c r="AI74" s="2">
        <f t="shared" si="54"/>
        <v>27</v>
      </c>
      <c r="AJ74" s="124">
        <f t="shared" si="55"/>
        <v>1775</v>
      </c>
      <c r="AK74" s="13"/>
      <c r="AL74" s="176">
        <f t="shared" si="56"/>
        <v>0.14583333333333334</v>
      </c>
      <c r="AM74" s="177">
        <f t="shared" si="57"/>
        <v>0.61428571428571432</v>
      </c>
      <c r="AN74" s="178">
        <f t="shared" si="58"/>
        <v>0.84302325581395354</v>
      </c>
      <c r="AO74" s="179">
        <f t="shared" si="59"/>
        <v>7.5520833333333356E-2</v>
      </c>
      <c r="AP74" s="180">
        <f t="shared" si="60"/>
        <v>0.85416666666666663</v>
      </c>
      <c r="AQ74" s="181">
        <f t="shared" si="61"/>
        <v>5.6250000000000001E-2</v>
      </c>
      <c r="AR74" s="182">
        <f t="shared" si="62"/>
        <v>1.40625E-2</v>
      </c>
      <c r="AS74" s="183">
        <f t="shared" si="63"/>
        <v>1</v>
      </c>
      <c r="AT74" s="184"/>
      <c r="AU74" s="185">
        <f t="shared" si="73"/>
        <v>0.14583333333333334</v>
      </c>
      <c r="AV74" s="186">
        <f t="shared" si="74"/>
        <v>0.61428571428571432</v>
      </c>
      <c r="AW74" s="187">
        <f t="shared" si="75"/>
        <v>0.84302325581395354</v>
      </c>
      <c r="AX74" s="188">
        <f t="shared" si="67"/>
        <v>7.5520833333333356E-2</v>
      </c>
      <c r="AY74" s="180">
        <f t="shared" si="77"/>
        <v>0.85416666666666663</v>
      </c>
      <c r="AZ74" s="181">
        <f t="shared" si="78"/>
        <v>5.6250000000000001E-2</v>
      </c>
      <c r="BA74" s="182">
        <f t="shared" si="79"/>
        <v>1.40625E-2</v>
      </c>
      <c r="BB74" s="184">
        <f t="shared" si="68"/>
        <v>1</v>
      </c>
    </row>
    <row r="75" spans="2:54" x14ac:dyDescent="0.2">
      <c r="B75" s="173">
        <v>23</v>
      </c>
      <c r="C75" s="35">
        <f t="shared" si="76"/>
        <v>4</v>
      </c>
      <c r="D75" s="18" t="s">
        <v>3</v>
      </c>
      <c r="E75" s="28">
        <v>0.91666666666666663</v>
      </c>
      <c r="F75" s="28">
        <v>0.25</v>
      </c>
      <c r="G75" s="37">
        <f t="shared" si="39"/>
        <v>480</v>
      </c>
      <c r="H75" s="33" t="str">
        <f t="shared" si="80"/>
        <v>T3</v>
      </c>
      <c r="I75" s="29">
        <v>1006</v>
      </c>
      <c r="J75" s="54">
        <f>VLOOKUP(I75,Produtos!$A$2:$C$52,3,FALSE)</f>
        <v>20</v>
      </c>
      <c r="K75" s="54">
        <f t="shared" si="81"/>
        <v>180</v>
      </c>
      <c r="L75" s="29">
        <v>450</v>
      </c>
      <c r="M75" s="29">
        <v>5</v>
      </c>
      <c r="N75" s="29">
        <v>30</v>
      </c>
      <c r="O75" s="29">
        <v>0</v>
      </c>
      <c r="P75" s="29">
        <v>10</v>
      </c>
      <c r="Q75" s="29">
        <v>200</v>
      </c>
      <c r="R75" s="39">
        <f t="shared" si="17"/>
        <v>240</v>
      </c>
      <c r="T75" s="123">
        <f t="shared" si="40"/>
        <v>450</v>
      </c>
      <c r="U75" s="2">
        <f t="shared" si="41"/>
        <v>250</v>
      </c>
      <c r="V75" s="2">
        <f t="shared" si="42"/>
        <v>200</v>
      </c>
      <c r="W75" s="2">
        <f t="shared" si="43"/>
        <v>151.66666666666666</v>
      </c>
      <c r="X75" s="2">
        <f t="shared" si="44"/>
        <v>48.333333333333343</v>
      </c>
      <c r="Y75" s="2">
        <f t="shared" si="45"/>
        <v>150</v>
      </c>
      <c r="Z75" s="2">
        <f t="shared" si="46"/>
        <v>1.6666666666666667</v>
      </c>
      <c r="AA75" s="124">
        <f t="shared" si="47"/>
        <v>300</v>
      </c>
      <c r="AB75" s="13"/>
      <c r="AC75" s="123">
        <f t="shared" si="48"/>
        <v>1350</v>
      </c>
      <c r="AD75" s="2">
        <f t="shared" si="49"/>
        <v>750</v>
      </c>
      <c r="AE75" s="55">
        <f t="shared" si="50"/>
        <v>600</v>
      </c>
      <c r="AF75" s="55">
        <f t="shared" si="51"/>
        <v>455</v>
      </c>
      <c r="AG75" s="2">
        <f t="shared" si="52"/>
        <v>145</v>
      </c>
      <c r="AH75" s="2">
        <f t="shared" si="53"/>
        <v>450</v>
      </c>
      <c r="AI75" s="2">
        <f t="shared" si="54"/>
        <v>5</v>
      </c>
      <c r="AJ75" s="124">
        <f t="shared" si="55"/>
        <v>900</v>
      </c>
      <c r="AK75" s="13"/>
      <c r="AL75" s="176">
        <f t="shared" si="56"/>
        <v>0.44444444444444442</v>
      </c>
      <c r="AM75" s="177">
        <f t="shared" si="57"/>
        <v>0.7583333333333333</v>
      </c>
      <c r="AN75" s="178">
        <f t="shared" si="58"/>
        <v>0.98901098901098905</v>
      </c>
      <c r="AO75" s="179">
        <f t="shared" si="59"/>
        <v>0.33333333333333331</v>
      </c>
      <c r="AP75" s="180">
        <f t="shared" si="60"/>
        <v>0.55555555555555558</v>
      </c>
      <c r="AQ75" s="181">
        <f t="shared" si="61"/>
        <v>0.10740740740740742</v>
      </c>
      <c r="AR75" s="182">
        <f t="shared" si="62"/>
        <v>3.7037037037037038E-3</v>
      </c>
      <c r="AS75" s="183">
        <f t="shared" si="63"/>
        <v>0.99999999999999989</v>
      </c>
      <c r="AT75" s="184"/>
      <c r="AU75" s="185">
        <f t="shared" si="73"/>
        <v>0.44444444444444442</v>
      </c>
      <c r="AV75" s="186">
        <f t="shared" si="74"/>
        <v>0.7583333333333333</v>
      </c>
      <c r="AW75" s="187">
        <f t="shared" si="75"/>
        <v>0.98901098901098905</v>
      </c>
      <c r="AX75" s="188">
        <f t="shared" si="67"/>
        <v>0.33333333333333331</v>
      </c>
      <c r="AY75" s="180">
        <f t="shared" si="77"/>
        <v>0.55555555555555558</v>
      </c>
      <c r="AZ75" s="181">
        <f t="shared" si="78"/>
        <v>0.10740740740740741</v>
      </c>
      <c r="BA75" s="182">
        <f t="shared" si="79"/>
        <v>3.7037037037037038E-3</v>
      </c>
      <c r="BB75" s="184">
        <f t="shared" si="68"/>
        <v>0.99999999999999989</v>
      </c>
    </row>
    <row r="76" spans="2:54" x14ac:dyDescent="0.2">
      <c r="B76" s="173">
        <v>23</v>
      </c>
      <c r="C76" s="35">
        <f t="shared" si="76"/>
        <v>4</v>
      </c>
      <c r="D76" s="18" t="s">
        <v>12</v>
      </c>
      <c r="E76" s="28">
        <v>0.25</v>
      </c>
      <c r="F76" s="28">
        <v>0.58333333333333337</v>
      </c>
      <c r="G76" s="37">
        <f t="shared" si="39"/>
        <v>480</v>
      </c>
      <c r="H76" s="33" t="str">
        <f t="shared" si="80"/>
        <v>T1</v>
      </c>
      <c r="I76" s="29">
        <v>1006</v>
      </c>
      <c r="J76" s="54">
        <f>VLOOKUP(I76,Produtos!$A$2:$C$52,3,FALSE)</f>
        <v>20</v>
      </c>
      <c r="K76" s="54">
        <f t="shared" si="81"/>
        <v>180</v>
      </c>
      <c r="L76" s="29">
        <v>380</v>
      </c>
      <c r="M76" s="29">
        <v>10</v>
      </c>
      <c r="N76" s="29">
        <v>0</v>
      </c>
      <c r="O76" s="29">
        <v>25</v>
      </c>
      <c r="P76" s="29">
        <v>15</v>
      </c>
      <c r="Q76" s="29">
        <v>197</v>
      </c>
      <c r="R76" s="39">
        <f t="shared" si="17"/>
        <v>243</v>
      </c>
      <c r="T76" s="123">
        <f t="shared" si="40"/>
        <v>480</v>
      </c>
      <c r="U76" s="2">
        <f t="shared" si="41"/>
        <v>283</v>
      </c>
      <c r="V76" s="2">
        <f t="shared" si="42"/>
        <v>197</v>
      </c>
      <c r="W76" s="2">
        <f t="shared" si="43"/>
        <v>130</v>
      </c>
      <c r="X76" s="2">
        <f t="shared" si="44"/>
        <v>67</v>
      </c>
      <c r="Y76" s="2">
        <f t="shared" si="45"/>
        <v>126.66666666666667</v>
      </c>
      <c r="Z76" s="2">
        <f t="shared" si="46"/>
        <v>3.3333333333333335</v>
      </c>
      <c r="AA76" s="124">
        <f t="shared" si="47"/>
        <v>353.33333333333331</v>
      </c>
      <c r="AB76" s="13"/>
      <c r="AC76" s="123">
        <f t="shared" si="48"/>
        <v>1440</v>
      </c>
      <c r="AD76" s="2">
        <f t="shared" si="49"/>
        <v>849</v>
      </c>
      <c r="AE76" s="55">
        <f t="shared" si="50"/>
        <v>591</v>
      </c>
      <c r="AF76" s="55">
        <f t="shared" si="51"/>
        <v>390</v>
      </c>
      <c r="AG76" s="2">
        <f t="shared" si="52"/>
        <v>201</v>
      </c>
      <c r="AH76" s="2">
        <f t="shared" si="53"/>
        <v>380</v>
      </c>
      <c r="AI76" s="2">
        <f t="shared" si="54"/>
        <v>10</v>
      </c>
      <c r="AJ76" s="124">
        <f t="shared" si="55"/>
        <v>1060</v>
      </c>
      <c r="AK76" s="13"/>
      <c r="AL76" s="176">
        <f t="shared" si="56"/>
        <v>0.41041666666666665</v>
      </c>
      <c r="AM76" s="177">
        <f t="shared" si="57"/>
        <v>0.65989847715736039</v>
      </c>
      <c r="AN76" s="178">
        <f t="shared" si="58"/>
        <v>0.97435897435897445</v>
      </c>
      <c r="AO76" s="179">
        <f t="shared" si="59"/>
        <v>0.2638888888888889</v>
      </c>
      <c r="AP76" s="180">
        <f t="shared" si="60"/>
        <v>0.58958333333333335</v>
      </c>
      <c r="AQ76" s="181">
        <f t="shared" si="61"/>
        <v>0.13958333333333334</v>
      </c>
      <c r="AR76" s="182">
        <f t="shared" si="62"/>
        <v>6.9444444444444449E-3</v>
      </c>
      <c r="AS76" s="183">
        <f t="shared" si="63"/>
        <v>1</v>
      </c>
      <c r="AT76" s="184"/>
      <c r="AU76" s="185">
        <f t="shared" si="73"/>
        <v>0.41041666666666665</v>
      </c>
      <c r="AV76" s="186">
        <f t="shared" si="74"/>
        <v>0.65989847715736039</v>
      </c>
      <c r="AW76" s="187">
        <f t="shared" si="75"/>
        <v>0.97435897435897434</v>
      </c>
      <c r="AX76" s="188">
        <f t="shared" si="67"/>
        <v>0.26388888888888884</v>
      </c>
      <c r="AY76" s="180">
        <f t="shared" si="77"/>
        <v>0.58958333333333335</v>
      </c>
      <c r="AZ76" s="181">
        <f t="shared" si="78"/>
        <v>0.13958333333333334</v>
      </c>
      <c r="BA76" s="182">
        <f t="shared" si="79"/>
        <v>6.9444444444444441E-3</v>
      </c>
      <c r="BB76" s="184">
        <f t="shared" si="68"/>
        <v>1</v>
      </c>
    </row>
    <row r="77" spans="2:54" x14ac:dyDescent="0.2">
      <c r="B77" s="173">
        <v>23</v>
      </c>
      <c r="C77" s="35">
        <f t="shared" si="76"/>
        <v>4</v>
      </c>
      <c r="D77" s="18" t="s">
        <v>13</v>
      </c>
      <c r="E77" s="28">
        <v>0.58333333333333337</v>
      </c>
      <c r="F77" s="28">
        <v>0.91666666666666663</v>
      </c>
      <c r="G77" s="37">
        <f t="shared" si="39"/>
        <v>480</v>
      </c>
      <c r="H77" s="33" t="str">
        <f t="shared" si="80"/>
        <v>T2</v>
      </c>
      <c r="I77" s="29">
        <v>1006</v>
      </c>
      <c r="J77" s="54">
        <f>VLOOKUP(I77,Produtos!$A$2:$C$52,3,FALSE)</f>
        <v>20</v>
      </c>
      <c r="K77" s="54">
        <f t="shared" si="81"/>
        <v>180</v>
      </c>
      <c r="L77" s="29">
        <v>450</v>
      </c>
      <c r="M77" s="29">
        <v>5</v>
      </c>
      <c r="N77" s="29">
        <v>30</v>
      </c>
      <c r="O77" s="29">
        <v>0</v>
      </c>
      <c r="P77" s="29">
        <v>10</v>
      </c>
      <c r="Q77" s="29">
        <v>200</v>
      </c>
      <c r="R77" s="39">
        <f t="shared" si="17"/>
        <v>240</v>
      </c>
      <c r="T77" s="123">
        <f t="shared" si="40"/>
        <v>450</v>
      </c>
      <c r="U77" s="2">
        <f t="shared" si="41"/>
        <v>250</v>
      </c>
      <c r="V77" s="2">
        <f t="shared" si="42"/>
        <v>200</v>
      </c>
      <c r="W77" s="2">
        <f t="shared" si="43"/>
        <v>151.66666666666666</v>
      </c>
      <c r="X77" s="2">
        <f t="shared" si="44"/>
        <v>48.333333333333343</v>
      </c>
      <c r="Y77" s="2">
        <f t="shared" si="45"/>
        <v>150</v>
      </c>
      <c r="Z77" s="2">
        <f t="shared" si="46"/>
        <v>1.6666666666666667</v>
      </c>
      <c r="AA77" s="124">
        <f t="shared" si="47"/>
        <v>300</v>
      </c>
      <c r="AB77" s="13"/>
      <c r="AC77" s="123">
        <f t="shared" si="48"/>
        <v>1350</v>
      </c>
      <c r="AD77" s="2">
        <f t="shared" si="49"/>
        <v>750</v>
      </c>
      <c r="AE77" s="55">
        <f t="shared" si="50"/>
        <v>600</v>
      </c>
      <c r="AF77" s="55">
        <f t="shared" si="51"/>
        <v>455</v>
      </c>
      <c r="AG77" s="2">
        <f t="shared" si="52"/>
        <v>145</v>
      </c>
      <c r="AH77" s="2">
        <f t="shared" si="53"/>
        <v>450</v>
      </c>
      <c r="AI77" s="2">
        <f t="shared" si="54"/>
        <v>5</v>
      </c>
      <c r="AJ77" s="124">
        <f t="shared" si="55"/>
        <v>900</v>
      </c>
      <c r="AK77" s="13"/>
      <c r="AL77" s="176">
        <f t="shared" si="56"/>
        <v>0.44444444444444442</v>
      </c>
      <c r="AM77" s="177">
        <f t="shared" si="57"/>
        <v>0.7583333333333333</v>
      </c>
      <c r="AN77" s="178">
        <f t="shared" si="58"/>
        <v>0.98901098901098905</v>
      </c>
      <c r="AO77" s="179">
        <f t="shared" si="59"/>
        <v>0.33333333333333331</v>
      </c>
      <c r="AP77" s="180">
        <f t="shared" si="60"/>
        <v>0.55555555555555558</v>
      </c>
      <c r="AQ77" s="181">
        <f t="shared" si="61"/>
        <v>0.10740740740740742</v>
      </c>
      <c r="AR77" s="182">
        <f t="shared" si="62"/>
        <v>3.7037037037037038E-3</v>
      </c>
      <c r="AS77" s="183">
        <f t="shared" si="63"/>
        <v>0.99999999999999989</v>
      </c>
      <c r="AT77" s="184"/>
      <c r="AU77" s="185">
        <f t="shared" si="73"/>
        <v>0.44444444444444442</v>
      </c>
      <c r="AV77" s="186">
        <f t="shared" si="74"/>
        <v>0.7583333333333333</v>
      </c>
      <c r="AW77" s="187">
        <f t="shared" si="75"/>
        <v>0.98901098901098905</v>
      </c>
      <c r="AX77" s="188">
        <f t="shared" si="67"/>
        <v>0.33333333333333331</v>
      </c>
      <c r="AY77" s="180">
        <f t="shared" si="77"/>
        <v>0.55555555555555558</v>
      </c>
      <c r="AZ77" s="181">
        <f t="shared" si="78"/>
        <v>0.10740740740740741</v>
      </c>
      <c r="BA77" s="182">
        <f t="shared" si="79"/>
        <v>3.7037037037037038E-3</v>
      </c>
      <c r="BB77" s="184">
        <f t="shared" si="68"/>
        <v>0.99999999999999989</v>
      </c>
    </row>
    <row r="78" spans="2:54" x14ac:dyDescent="0.2">
      <c r="B78" s="173">
        <v>24</v>
      </c>
      <c r="C78" s="35">
        <f t="shared" si="76"/>
        <v>5</v>
      </c>
      <c r="D78" s="18" t="s">
        <v>3</v>
      </c>
      <c r="E78" s="28">
        <v>0.91666666666666663</v>
      </c>
      <c r="F78" s="28">
        <v>0.25</v>
      </c>
      <c r="G78" s="37">
        <f t="shared" si="39"/>
        <v>480</v>
      </c>
      <c r="H78" s="33" t="str">
        <f t="shared" si="80"/>
        <v>T3</v>
      </c>
      <c r="I78" s="29">
        <v>1007</v>
      </c>
      <c r="J78" s="54">
        <f>VLOOKUP(I78,Produtos!$A$2:$C$52,3,FALSE)</f>
        <v>10</v>
      </c>
      <c r="K78" s="54">
        <f t="shared" si="81"/>
        <v>360</v>
      </c>
      <c r="L78" s="29">
        <v>380</v>
      </c>
      <c r="M78" s="29">
        <v>10</v>
      </c>
      <c r="N78" s="29">
        <v>0</v>
      </c>
      <c r="O78" s="29">
        <v>25</v>
      </c>
      <c r="P78" s="29">
        <v>15</v>
      </c>
      <c r="Q78" s="29">
        <v>197</v>
      </c>
      <c r="R78" s="39">
        <f t="shared" si="17"/>
        <v>243</v>
      </c>
      <c r="T78" s="123">
        <f t="shared" si="40"/>
        <v>480</v>
      </c>
      <c r="U78" s="2">
        <f t="shared" si="41"/>
        <v>283</v>
      </c>
      <c r="V78" s="2">
        <f t="shared" si="42"/>
        <v>197</v>
      </c>
      <c r="W78" s="2">
        <f t="shared" si="43"/>
        <v>65</v>
      </c>
      <c r="X78" s="2">
        <f t="shared" si="44"/>
        <v>132</v>
      </c>
      <c r="Y78" s="2">
        <f t="shared" si="45"/>
        <v>63.333333333333336</v>
      </c>
      <c r="Z78" s="2">
        <f t="shared" si="46"/>
        <v>1.6666666666666667</v>
      </c>
      <c r="AA78" s="124">
        <f t="shared" si="47"/>
        <v>416.66666666666663</v>
      </c>
      <c r="AB78" s="13"/>
      <c r="AC78" s="123">
        <f t="shared" si="48"/>
        <v>2880</v>
      </c>
      <c r="AD78" s="2">
        <f t="shared" si="49"/>
        <v>1698</v>
      </c>
      <c r="AE78" s="55">
        <f t="shared" si="50"/>
        <v>1182</v>
      </c>
      <c r="AF78" s="55">
        <f t="shared" si="51"/>
        <v>390</v>
      </c>
      <c r="AG78" s="2">
        <f t="shared" si="52"/>
        <v>792</v>
      </c>
      <c r="AH78" s="2">
        <f t="shared" si="53"/>
        <v>380</v>
      </c>
      <c r="AI78" s="2">
        <f t="shared" si="54"/>
        <v>10</v>
      </c>
      <c r="AJ78" s="124">
        <f t="shared" si="55"/>
        <v>2500</v>
      </c>
      <c r="AK78" s="13"/>
      <c r="AL78" s="176">
        <f t="shared" si="56"/>
        <v>0.41041666666666665</v>
      </c>
      <c r="AM78" s="177">
        <f t="shared" si="57"/>
        <v>0.32994923857868019</v>
      </c>
      <c r="AN78" s="178">
        <f t="shared" si="58"/>
        <v>0.97435897435897445</v>
      </c>
      <c r="AO78" s="179">
        <f t="shared" si="59"/>
        <v>0.13194444444444445</v>
      </c>
      <c r="AP78" s="180">
        <f t="shared" si="60"/>
        <v>0.58958333333333335</v>
      </c>
      <c r="AQ78" s="181">
        <f t="shared" si="61"/>
        <v>0.27500000000000002</v>
      </c>
      <c r="AR78" s="182">
        <f t="shared" si="62"/>
        <v>3.4722222222222225E-3</v>
      </c>
      <c r="AS78" s="183">
        <f t="shared" si="63"/>
        <v>1</v>
      </c>
      <c r="AT78" s="184"/>
      <c r="AU78" s="185">
        <f t="shared" si="73"/>
        <v>0.41041666666666665</v>
      </c>
      <c r="AV78" s="186">
        <f t="shared" si="74"/>
        <v>0.32994923857868019</v>
      </c>
      <c r="AW78" s="187">
        <f t="shared" si="75"/>
        <v>0.97435897435897434</v>
      </c>
      <c r="AX78" s="188">
        <f t="shared" si="67"/>
        <v>0.13194444444444442</v>
      </c>
      <c r="AY78" s="180">
        <f t="shared" si="77"/>
        <v>0.58958333333333335</v>
      </c>
      <c r="AZ78" s="181">
        <f t="shared" si="78"/>
        <v>0.27500000000000002</v>
      </c>
      <c r="BA78" s="182">
        <f t="shared" si="79"/>
        <v>3.472222222222222E-3</v>
      </c>
      <c r="BB78" s="184">
        <f t="shared" si="68"/>
        <v>1</v>
      </c>
    </row>
    <row r="79" spans="2:54" x14ac:dyDescent="0.2">
      <c r="B79" s="173">
        <v>24</v>
      </c>
      <c r="C79" s="35">
        <f t="shared" si="76"/>
        <v>5</v>
      </c>
      <c r="D79" s="18" t="s">
        <v>12</v>
      </c>
      <c r="E79" s="28">
        <v>0.25</v>
      </c>
      <c r="F79" s="28">
        <v>0.58333333333333337</v>
      </c>
      <c r="G79" s="37">
        <f t="shared" si="39"/>
        <v>480</v>
      </c>
      <c r="H79" s="33" t="str">
        <f t="shared" si="80"/>
        <v>T1</v>
      </c>
      <c r="I79" s="29">
        <v>1007</v>
      </c>
      <c r="J79" s="54">
        <f>VLOOKUP(I79,Produtos!$A$2:$C$52,3,FALSE)</f>
        <v>10</v>
      </c>
      <c r="K79" s="54">
        <f t="shared" si="81"/>
        <v>360</v>
      </c>
      <c r="L79" s="29">
        <v>435</v>
      </c>
      <c r="M79" s="29">
        <v>17</v>
      </c>
      <c r="N79" s="29">
        <v>60</v>
      </c>
      <c r="O79" s="29">
        <v>0</v>
      </c>
      <c r="P79" s="29">
        <v>25</v>
      </c>
      <c r="Q79" s="29">
        <v>215</v>
      </c>
      <c r="R79" s="39">
        <f t="shared" si="17"/>
        <v>180</v>
      </c>
      <c r="T79" s="123">
        <f t="shared" si="40"/>
        <v>420</v>
      </c>
      <c r="U79" s="2">
        <f t="shared" si="41"/>
        <v>205</v>
      </c>
      <c r="V79" s="2">
        <f t="shared" si="42"/>
        <v>215</v>
      </c>
      <c r="W79" s="2">
        <f t="shared" si="43"/>
        <v>75.333333333333329</v>
      </c>
      <c r="X79" s="2">
        <f t="shared" si="44"/>
        <v>139.66666666666669</v>
      </c>
      <c r="Y79" s="2">
        <f t="shared" si="45"/>
        <v>72.5</v>
      </c>
      <c r="Z79" s="2">
        <f t="shared" si="46"/>
        <v>2.8333333333333335</v>
      </c>
      <c r="AA79" s="124">
        <f t="shared" si="47"/>
        <v>347.5</v>
      </c>
      <c r="AB79" s="13"/>
      <c r="AC79" s="123">
        <f t="shared" si="48"/>
        <v>2520</v>
      </c>
      <c r="AD79" s="2">
        <f t="shared" si="49"/>
        <v>1230</v>
      </c>
      <c r="AE79" s="55">
        <f t="shared" si="50"/>
        <v>1290</v>
      </c>
      <c r="AF79" s="55">
        <f t="shared" si="51"/>
        <v>452</v>
      </c>
      <c r="AG79" s="2">
        <f t="shared" si="52"/>
        <v>838</v>
      </c>
      <c r="AH79" s="2">
        <f t="shared" si="53"/>
        <v>435</v>
      </c>
      <c r="AI79" s="2">
        <f t="shared" si="54"/>
        <v>17</v>
      </c>
      <c r="AJ79" s="124">
        <f t="shared" si="55"/>
        <v>2085</v>
      </c>
      <c r="AK79" s="13"/>
      <c r="AL79" s="176">
        <f t="shared" si="56"/>
        <v>0.51190476190476186</v>
      </c>
      <c r="AM79" s="177">
        <f t="shared" si="57"/>
        <v>0.35038759689922477</v>
      </c>
      <c r="AN79" s="178">
        <f t="shared" si="58"/>
        <v>0.96238938053097356</v>
      </c>
      <c r="AO79" s="179">
        <f t="shared" si="59"/>
        <v>0.17261904761904762</v>
      </c>
      <c r="AP79" s="180">
        <f t="shared" si="60"/>
        <v>0.48809523809523808</v>
      </c>
      <c r="AQ79" s="181">
        <f t="shared" si="61"/>
        <v>0.33253968253968258</v>
      </c>
      <c r="AR79" s="182">
        <f t="shared" si="62"/>
        <v>6.7460317460317464E-3</v>
      </c>
      <c r="AS79" s="183">
        <f t="shared" si="63"/>
        <v>1</v>
      </c>
      <c r="AT79" s="184"/>
      <c r="AU79" s="185">
        <f t="shared" si="73"/>
        <v>0.51190476190476186</v>
      </c>
      <c r="AV79" s="186">
        <f t="shared" si="74"/>
        <v>0.35038759689922483</v>
      </c>
      <c r="AW79" s="187">
        <f t="shared" si="75"/>
        <v>0.96238938053097345</v>
      </c>
      <c r="AX79" s="188">
        <f t="shared" si="67"/>
        <v>0.17261904761904762</v>
      </c>
      <c r="AY79" s="180">
        <f t="shared" si="77"/>
        <v>0.48809523809523808</v>
      </c>
      <c r="AZ79" s="181">
        <f t="shared" si="78"/>
        <v>0.33253968253968252</v>
      </c>
      <c r="BA79" s="182">
        <f t="shared" si="79"/>
        <v>6.7460317460317464E-3</v>
      </c>
      <c r="BB79" s="184">
        <f t="shared" si="68"/>
        <v>1</v>
      </c>
    </row>
    <row r="80" spans="2:54" x14ac:dyDescent="0.2">
      <c r="B80" s="173">
        <v>24</v>
      </c>
      <c r="C80" s="35">
        <f t="shared" si="76"/>
        <v>5</v>
      </c>
      <c r="D80" s="18" t="s">
        <v>13</v>
      </c>
      <c r="E80" s="28">
        <v>0.58333333333333337</v>
      </c>
      <c r="F80" s="28">
        <v>0.91666666666666663</v>
      </c>
      <c r="G80" s="37">
        <f t="shared" si="39"/>
        <v>480</v>
      </c>
      <c r="H80" s="33" t="str">
        <f t="shared" si="80"/>
        <v>T2</v>
      </c>
      <c r="I80" s="29">
        <v>1007</v>
      </c>
      <c r="J80" s="54">
        <f>VLOOKUP(I80,Produtos!$A$2:$C$52,3,FALSE)</f>
        <v>10</v>
      </c>
      <c r="K80" s="54">
        <f t="shared" si="81"/>
        <v>360</v>
      </c>
      <c r="L80" s="29">
        <v>690</v>
      </c>
      <c r="M80" s="29">
        <v>15</v>
      </c>
      <c r="N80" s="29">
        <v>60</v>
      </c>
      <c r="O80" s="29">
        <v>0</v>
      </c>
      <c r="P80" s="29">
        <v>80</v>
      </c>
      <c r="Q80" s="29">
        <v>340</v>
      </c>
      <c r="R80" s="39">
        <f t="shared" si="17"/>
        <v>0</v>
      </c>
      <c r="T80" s="123">
        <f t="shared" si="40"/>
        <v>420</v>
      </c>
      <c r="U80" s="2">
        <f t="shared" si="41"/>
        <v>80</v>
      </c>
      <c r="V80" s="2">
        <f t="shared" si="42"/>
        <v>340</v>
      </c>
      <c r="W80" s="2">
        <f t="shared" si="43"/>
        <v>117.5</v>
      </c>
      <c r="X80" s="2">
        <f t="shared" si="44"/>
        <v>222.5</v>
      </c>
      <c r="Y80" s="2">
        <f t="shared" si="45"/>
        <v>115</v>
      </c>
      <c r="Z80" s="2">
        <f t="shared" si="46"/>
        <v>2.5</v>
      </c>
      <c r="AA80" s="124">
        <f t="shared" si="47"/>
        <v>305</v>
      </c>
      <c r="AB80" s="13"/>
      <c r="AC80" s="123">
        <f t="shared" si="48"/>
        <v>2520</v>
      </c>
      <c r="AD80" s="2">
        <f t="shared" si="49"/>
        <v>480</v>
      </c>
      <c r="AE80" s="55">
        <f t="shared" si="50"/>
        <v>2040</v>
      </c>
      <c r="AF80" s="55">
        <f t="shared" si="51"/>
        <v>705</v>
      </c>
      <c r="AG80" s="2">
        <f t="shared" si="52"/>
        <v>1335</v>
      </c>
      <c r="AH80" s="2">
        <f t="shared" si="53"/>
        <v>690</v>
      </c>
      <c r="AI80" s="2">
        <f t="shared" si="54"/>
        <v>15</v>
      </c>
      <c r="AJ80" s="124">
        <f t="shared" si="55"/>
        <v>1830</v>
      </c>
      <c r="AK80" s="13"/>
      <c r="AL80" s="176">
        <f t="shared" si="56"/>
        <v>0.80952380952380953</v>
      </c>
      <c r="AM80" s="177">
        <f t="shared" si="57"/>
        <v>0.34558823529411764</v>
      </c>
      <c r="AN80" s="178">
        <f t="shared" si="58"/>
        <v>0.97872340425531912</v>
      </c>
      <c r="AO80" s="179">
        <f t="shared" si="59"/>
        <v>0.27380952380952378</v>
      </c>
      <c r="AP80" s="180">
        <f t="shared" si="60"/>
        <v>0.19047619047619047</v>
      </c>
      <c r="AQ80" s="181">
        <f t="shared" si="61"/>
        <v>0.52976190476190477</v>
      </c>
      <c r="AR80" s="182">
        <f t="shared" si="62"/>
        <v>5.9523809523809521E-3</v>
      </c>
      <c r="AS80" s="183">
        <f t="shared" si="63"/>
        <v>1</v>
      </c>
      <c r="AT80" s="184"/>
      <c r="AU80" s="185">
        <f t="shared" si="73"/>
        <v>0.80952380952380953</v>
      </c>
      <c r="AV80" s="186">
        <f t="shared" si="74"/>
        <v>0.34558823529411764</v>
      </c>
      <c r="AW80" s="187">
        <f t="shared" si="75"/>
        <v>0.97872340425531912</v>
      </c>
      <c r="AX80" s="188">
        <f t="shared" si="67"/>
        <v>0.27380952380952378</v>
      </c>
      <c r="AY80" s="180">
        <f t="shared" si="77"/>
        <v>0.19047619047619047</v>
      </c>
      <c r="AZ80" s="181">
        <f t="shared" si="78"/>
        <v>0.52976190476190477</v>
      </c>
      <c r="BA80" s="182">
        <f t="shared" si="79"/>
        <v>5.9523809523809521E-3</v>
      </c>
      <c r="BB80" s="184">
        <f t="shared" si="68"/>
        <v>1</v>
      </c>
    </row>
    <row r="81" spans="2:54" x14ac:dyDescent="0.2">
      <c r="B81" s="173">
        <v>25</v>
      </c>
      <c r="C81" s="35">
        <f t="shared" si="76"/>
        <v>6</v>
      </c>
      <c r="D81" s="18" t="s">
        <v>3</v>
      </c>
      <c r="E81" s="28">
        <v>0.91666666666666663</v>
      </c>
      <c r="F81" s="28">
        <v>0.25</v>
      </c>
      <c r="G81" s="37">
        <f t="shared" si="39"/>
        <v>480</v>
      </c>
      <c r="H81" s="33" t="str">
        <f t="shared" si="80"/>
        <v>T3</v>
      </c>
      <c r="I81" s="29">
        <v>1008</v>
      </c>
      <c r="J81" s="54">
        <f>VLOOKUP(I81,Produtos!$A$2:$C$52,3,FALSE)</f>
        <v>15</v>
      </c>
      <c r="K81" s="54">
        <f t="shared" si="81"/>
        <v>240</v>
      </c>
      <c r="L81" s="29">
        <v>640</v>
      </c>
      <c r="M81" s="29">
        <v>10</v>
      </c>
      <c r="N81" s="29">
        <v>60</v>
      </c>
      <c r="O81" s="29">
        <v>0</v>
      </c>
      <c r="P81" s="29">
        <v>25</v>
      </c>
      <c r="Q81" s="29">
        <v>305</v>
      </c>
      <c r="R81" s="39">
        <f t="shared" si="17"/>
        <v>90</v>
      </c>
      <c r="T81" s="123">
        <f t="shared" si="40"/>
        <v>420</v>
      </c>
      <c r="U81" s="2">
        <f t="shared" si="41"/>
        <v>115</v>
      </c>
      <c r="V81" s="2">
        <f t="shared" si="42"/>
        <v>305</v>
      </c>
      <c r="W81" s="2">
        <f t="shared" si="43"/>
        <v>162.5</v>
      </c>
      <c r="X81" s="2">
        <f t="shared" si="44"/>
        <v>142.5</v>
      </c>
      <c r="Y81" s="2">
        <f t="shared" si="45"/>
        <v>160</v>
      </c>
      <c r="Z81" s="2">
        <f t="shared" si="46"/>
        <v>2.5</v>
      </c>
      <c r="AA81" s="124">
        <f t="shared" si="47"/>
        <v>260</v>
      </c>
      <c r="AB81" s="13"/>
      <c r="AC81" s="123">
        <f t="shared" si="48"/>
        <v>1680</v>
      </c>
      <c r="AD81" s="2">
        <f t="shared" si="49"/>
        <v>460</v>
      </c>
      <c r="AE81" s="55">
        <f t="shared" si="50"/>
        <v>1220</v>
      </c>
      <c r="AF81" s="55">
        <f t="shared" si="51"/>
        <v>650</v>
      </c>
      <c r="AG81" s="2">
        <f t="shared" si="52"/>
        <v>570</v>
      </c>
      <c r="AH81" s="2">
        <f t="shared" si="53"/>
        <v>640</v>
      </c>
      <c r="AI81" s="2">
        <f t="shared" si="54"/>
        <v>10</v>
      </c>
      <c r="AJ81" s="124">
        <f t="shared" si="55"/>
        <v>1040</v>
      </c>
      <c r="AK81" s="13"/>
      <c r="AL81" s="176">
        <f t="shared" si="56"/>
        <v>0.72619047619047616</v>
      </c>
      <c r="AM81" s="177">
        <f t="shared" si="57"/>
        <v>0.53278688524590168</v>
      </c>
      <c r="AN81" s="178">
        <f t="shared" si="58"/>
        <v>0.98461538461538467</v>
      </c>
      <c r="AO81" s="179">
        <f t="shared" si="59"/>
        <v>0.38095238095238099</v>
      </c>
      <c r="AP81" s="180">
        <f t="shared" si="60"/>
        <v>0.27380952380952384</v>
      </c>
      <c r="AQ81" s="181">
        <f t="shared" si="61"/>
        <v>0.3392857142857143</v>
      </c>
      <c r="AR81" s="182">
        <f t="shared" si="62"/>
        <v>5.9523809523809521E-3</v>
      </c>
      <c r="AS81" s="183">
        <f t="shared" si="63"/>
        <v>1.0000000000000002</v>
      </c>
      <c r="AT81" s="184"/>
      <c r="AU81" s="185">
        <f t="shared" si="73"/>
        <v>0.72619047619047616</v>
      </c>
      <c r="AV81" s="186">
        <f t="shared" si="74"/>
        <v>0.53278688524590168</v>
      </c>
      <c r="AW81" s="187">
        <f t="shared" si="75"/>
        <v>0.98461538461538467</v>
      </c>
      <c r="AX81" s="188">
        <f t="shared" si="67"/>
        <v>0.38095238095238099</v>
      </c>
      <c r="AY81" s="180">
        <f t="shared" si="77"/>
        <v>0.27380952380952384</v>
      </c>
      <c r="AZ81" s="181">
        <f t="shared" si="78"/>
        <v>0.3392857142857143</v>
      </c>
      <c r="BA81" s="182">
        <f t="shared" si="79"/>
        <v>5.9523809523809521E-3</v>
      </c>
      <c r="BB81" s="184">
        <f t="shared" si="68"/>
        <v>1.0000000000000002</v>
      </c>
    </row>
    <row r="82" spans="2:54" x14ac:dyDescent="0.2">
      <c r="B82" s="173">
        <v>25</v>
      </c>
      <c r="C82" s="35">
        <f t="shared" si="76"/>
        <v>6</v>
      </c>
      <c r="D82" s="18" t="s">
        <v>12</v>
      </c>
      <c r="E82" s="28">
        <v>0.25</v>
      </c>
      <c r="F82" s="28">
        <v>0.58333333333333337</v>
      </c>
      <c r="G82" s="37">
        <f t="shared" si="39"/>
        <v>480</v>
      </c>
      <c r="H82" s="33" t="str">
        <f t="shared" si="80"/>
        <v>T1</v>
      </c>
      <c r="I82" s="29">
        <v>1008</v>
      </c>
      <c r="J82" s="54">
        <f>VLOOKUP(I82,Produtos!$A$2:$C$52,3,FALSE)</f>
        <v>15</v>
      </c>
      <c r="K82" s="54">
        <f t="shared" si="81"/>
        <v>240</v>
      </c>
      <c r="L82" s="29">
        <v>145</v>
      </c>
      <c r="M82" s="29">
        <v>27</v>
      </c>
      <c r="N82" s="29">
        <v>0</v>
      </c>
      <c r="O82" s="29">
        <v>15</v>
      </c>
      <c r="P82" s="29">
        <v>5</v>
      </c>
      <c r="Q82" s="29">
        <v>70</v>
      </c>
      <c r="R82" s="39">
        <f t="shared" si="17"/>
        <v>390</v>
      </c>
      <c r="T82" s="123">
        <f t="shared" si="40"/>
        <v>480</v>
      </c>
      <c r="U82" s="2">
        <f t="shared" si="41"/>
        <v>410</v>
      </c>
      <c r="V82" s="2">
        <f t="shared" si="42"/>
        <v>70</v>
      </c>
      <c r="W82" s="2">
        <f t="shared" si="43"/>
        <v>43</v>
      </c>
      <c r="X82" s="2">
        <f t="shared" si="44"/>
        <v>27</v>
      </c>
      <c r="Y82" s="2">
        <f t="shared" si="45"/>
        <v>36.25</v>
      </c>
      <c r="Z82" s="2">
        <f t="shared" si="46"/>
        <v>6.75</v>
      </c>
      <c r="AA82" s="124">
        <f t="shared" si="47"/>
        <v>443.75</v>
      </c>
      <c r="AB82" s="13"/>
      <c r="AC82" s="123">
        <f t="shared" si="48"/>
        <v>1920</v>
      </c>
      <c r="AD82" s="2">
        <f t="shared" si="49"/>
        <v>1640</v>
      </c>
      <c r="AE82" s="55">
        <f t="shared" si="50"/>
        <v>280</v>
      </c>
      <c r="AF82" s="55">
        <f t="shared" si="51"/>
        <v>172</v>
      </c>
      <c r="AG82" s="2">
        <f t="shared" si="52"/>
        <v>108</v>
      </c>
      <c r="AH82" s="2">
        <f t="shared" si="53"/>
        <v>145</v>
      </c>
      <c r="AI82" s="2">
        <f t="shared" si="54"/>
        <v>27</v>
      </c>
      <c r="AJ82" s="124">
        <f t="shared" si="55"/>
        <v>1775</v>
      </c>
      <c r="AK82" s="13"/>
      <c r="AL82" s="176">
        <f t="shared" si="56"/>
        <v>0.14583333333333334</v>
      </c>
      <c r="AM82" s="177">
        <f t="shared" si="57"/>
        <v>0.61428571428571432</v>
      </c>
      <c r="AN82" s="178">
        <f t="shared" si="58"/>
        <v>0.84302325581395354</v>
      </c>
      <c r="AO82" s="179">
        <f t="shared" si="59"/>
        <v>7.5520833333333356E-2</v>
      </c>
      <c r="AP82" s="180">
        <f t="shared" si="60"/>
        <v>0.85416666666666663</v>
      </c>
      <c r="AQ82" s="181">
        <f t="shared" si="61"/>
        <v>5.6250000000000001E-2</v>
      </c>
      <c r="AR82" s="182">
        <f t="shared" si="62"/>
        <v>1.40625E-2</v>
      </c>
      <c r="AS82" s="183">
        <f t="shared" si="63"/>
        <v>1</v>
      </c>
      <c r="AT82" s="184"/>
      <c r="AU82" s="185">
        <f t="shared" si="73"/>
        <v>0.14583333333333334</v>
      </c>
      <c r="AV82" s="186">
        <f t="shared" si="74"/>
        <v>0.61428571428571432</v>
      </c>
      <c r="AW82" s="187">
        <f t="shared" si="75"/>
        <v>0.84302325581395354</v>
      </c>
      <c r="AX82" s="188">
        <f t="shared" si="67"/>
        <v>7.5520833333333356E-2</v>
      </c>
      <c r="AY82" s="180">
        <f t="shared" si="77"/>
        <v>0.85416666666666663</v>
      </c>
      <c r="AZ82" s="181">
        <f t="shared" si="78"/>
        <v>5.6250000000000001E-2</v>
      </c>
      <c r="BA82" s="182">
        <f t="shared" si="79"/>
        <v>1.40625E-2</v>
      </c>
      <c r="BB82" s="184">
        <f t="shared" si="68"/>
        <v>1</v>
      </c>
    </row>
    <row r="83" spans="2:54" x14ac:dyDescent="0.2">
      <c r="B83" s="173">
        <v>25</v>
      </c>
      <c r="C83" s="35">
        <f t="shared" si="76"/>
        <v>6</v>
      </c>
      <c r="D83" s="18" t="s">
        <v>13</v>
      </c>
      <c r="E83" s="28">
        <v>0.58333333333333337</v>
      </c>
      <c r="F83" s="28">
        <v>0.91666666666666663</v>
      </c>
      <c r="G83" s="37">
        <f t="shared" si="39"/>
        <v>480</v>
      </c>
      <c r="H83" s="33" t="str">
        <f t="shared" si="80"/>
        <v>T2</v>
      </c>
      <c r="I83" s="29">
        <v>1008</v>
      </c>
      <c r="J83" s="54">
        <f>VLOOKUP(I83,Produtos!$A$2:$C$52,3,FALSE)</f>
        <v>15</v>
      </c>
      <c r="K83" s="54">
        <f t="shared" si="81"/>
        <v>240</v>
      </c>
      <c r="L83" s="29">
        <v>450</v>
      </c>
      <c r="M83" s="29">
        <v>5</v>
      </c>
      <c r="N83" s="29">
        <v>30</v>
      </c>
      <c r="O83" s="29">
        <v>0</v>
      </c>
      <c r="P83" s="29">
        <v>10</v>
      </c>
      <c r="Q83" s="29">
        <v>200</v>
      </c>
      <c r="R83" s="39">
        <f t="shared" si="17"/>
        <v>240</v>
      </c>
      <c r="T83" s="123">
        <f t="shared" si="40"/>
        <v>450</v>
      </c>
      <c r="U83" s="2">
        <f t="shared" si="41"/>
        <v>250</v>
      </c>
      <c r="V83" s="2">
        <f t="shared" si="42"/>
        <v>200</v>
      </c>
      <c r="W83" s="2">
        <f t="shared" si="43"/>
        <v>113.75</v>
      </c>
      <c r="X83" s="2">
        <f t="shared" si="44"/>
        <v>86.25</v>
      </c>
      <c r="Y83" s="2">
        <f t="shared" si="45"/>
        <v>112.5</v>
      </c>
      <c r="Z83" s="2">
        <f t="shared" si="46"/>
        <v>1.25</v>
      </c>
      <c r="AA83" s="124">
        <f t="shared" si="47"/>
        <v>337.5</v>
      </c>
      <c r="AB83" s="13"/>
      <c r="AC83" s="123">
        <f t="shared" si="48"/>
        <v>1800</v>
      </c>
      <c r="AD83" s="2">
        <f t="shared" si="49"/>
        <v>1000</v>
      </c>
      <c r="AE83" s="55">
        <f t="shared" si="50"/>
        <v>800</v>
      </c>
      <c r="AF83" s="55">
        <f t="shared" si="51"/>
        <v>455</v>
      </c>
      <c r="AG83" s="2">
        <f t="shared" si="52"/>
        <v>345</v>
      </c>
      <c r="AH83" s="2">
        <f t="shared" si="53"/>
        <v>450</v>
      </c>
      <c r="AI83" s="2">
        <f t="shared" si="54"/>
        <v>5</v>
      </c>
      <c r="AJ83" s="124">
        <f t="shared" si="55"/>
        <v>1350</v>
      </c>
      <c r="AK83" s="13"/>
      <c r="AL83" s="176">
        <f t="shared" si="56"/>
        <v>0.44444444444444442</v>
      </c>
      <c r="AM83" s="177">
        <f t="shared" si="57"/>
        <v>0.56874999999999998</v>
      </c>
      <c r="AN83" s="178">
        <f t="shared" si="58"/>
        <v>0.98901098901098905</v>
      </c>
      <c r="AO83" s="179">
        <f t="shared" si="59"/>
        <v>0.25</v>
      </c>
      <c r="AP83" s="180">
        <f t="shared" si="60"/>
        <v>0.55555555555555558</v>
      </c>
      <c r="AQ83" s="181">
        <f t="shared" si="61"/>
        <v>0.19166666666666668</v>
      </c>
      <c r="AR83" s="182">
        <f t="shared" si="62"/>
        <v>2.7777777777777779E-3</v>
      </c>
      <c r="AS83" s="183">
        <f t="shared" si="63"/>
        <v>1</v>
      </c>
      <c r="AT83" s="184"/>
      <c r="AU83" s="185">
        <f t="shared" si="73"/>
        <v>0.44444444444444442</v>
      </c>
      <c r="AV83" s="186">
        <f t="shared" si="74"/>
        <v>0.56874999999999998</v>
      </c>
      <c r="AW83" s="187">
        <f t="shared" si="75"/>
        <v>0.98901098901098905</v>
      </c>
      <c r="AX83" s="188">
        <f t="shared" si="67"/>
        <v>0.25</v>
      </c>
      <c r="AY83" s="180">
        <f t="shared" si="77"/>
        <v>0.55555555555555558</v>
      </c>
      <c r="AZ83" s="181">
        <f t="shared" si="78"/>
        <v>0.19166666666666668</v>
      </c>
      <c r="BA83" s="182">
        <f t="shared" si="79"/>
        <v>2.7777777777777779E-3</v>
      </c>
      <c r="BB83" s="184">
        <f t="shared" si="68"/>
        <v>1</v>
      </c>
    </row>
    <row r="84" spans="2:54" x14ac:dyDescent="0.2">
      <c r="B84" s="173">
        <v>26</v>
      </c>
      <c r="C84" s="35">
        <f t="shared" si="76"/>
        <v>7</v>
      </c>
      <c r="D84" s="18" t="s">
        <v>3</v>
      </c>
      <c r="E84" s="28">
        <v>0.91666666666666663</v>
      </c>
      <c r="F84" s="28">
        <v>0.25</v>
      </c>
      <c r="G84" s="37">
        <f t="shared" si="39"/>
        <v>480</v>
      </c>
      <c r="H84" s="33" t="str">
        <f t="shared" si="80"/>
        <v>T3</v>
      </c>
      <c r="I84" s="29">
        <v>1009</v>
      </c>
      <c r="J84" s="54">
        <f>VLOOKUP(I84,Produtos!$A$2:$C$52,3,FALSE)</f>
        <v>20</v>
      </c>
      <c r="K84" s="54">
        <f t="shared" si="81"/>
        <v>180</v>
      </c>
      <c r="L84" s="29">
        <v>380</v>
      </c>
      <c r="M84" s="29">
        <v>10</v>
      </c>
      <c r="N84" s="29">
        <v>0</v>
      </c>
      <c r="O84" s="29">
        <v>25</v>
      </c>
      <c r="P84" s="29">
        <v>15</v>
      </c>
      <c r="Q84" s="29">
        <v>197</v>
      </c>
      <c r="R84" s="39">
        <f t="shared" si="17"/>
        <v>243</v>
      </c>
      <c r="T84" s="123">
        <f t="shared" si="40"/>
        <v>480</v>
      </c>
      <c r="U84" s="2">
        <f t="shared" si="41"/>
        <v>283</v>
      </c>
      <c r="V84" s="2">
        <f t="shared" si="42"/>
        <v>197</v>
      </c>
      <c r="W84" s="2">
        <f t="shared" si="43"/>
        <v>130</v>
      </c>
      <c r="X84" s="2">
        <f t="shared" si="44"/>
        <v>67</v>
      </c>
      <c r="Y84" s="2">
        <f t="shared" si="45"/>
        <v>126.66666666666667</v>
      </c>
      <c r="Z84" s="2">
        <f t="shared" si="46"/>
        <v>3.3333333333333335</v>
      </c>
      <c r="AA84" s="124">
        <f t="shared" si="47"/>
        <v>353.33333333333331</v>
      </c>
      <c r="AB84" s="13"/>
      <c r="AC84" s="123">
        <f t="shared" si="48"/>
        <v>1440</v>
      </c>
      <c r="AD84" s="2">
        <f t="shared" si="49"/>
        <v>849</v>
      </c>
      <c r="AE84" s="55">
        <f t="shared" si="50"/>
        <v>591</v>
      </c>
      <c r="AF84" s="55">
        <f t="shared" si="51"/>
        <v>390</v>
      </c>
      <c r="AG84" s="2">
        <f t="shared" si="52"/>
        <v>201</v>
      </c>
      <c r="AH84" s="2">
        <f t="shared" si="53"/>
        <v>380</v>
      </c>
      <c r="AI84" s="2">
        <f t="shared" si="54"/>
        <v>10</v>
      </c>
      <c r="AJ84" s="124">
        <f t="shared" si="55"/>
        <v>1060</v>
      </c>
      <c r="AK84" s="13"/>
      <c r="AL84" s="176">
        <f t="shared" si="56"/>
        <v>0.41041666666666665</v>
      </c>
      <c r="AM84" s="177">
        <f t="shared" si="57"/>
        <v>0.65989847715736039</v>
      </c>
      <c r="AN84" s="178">
        <f t="shared" si="58"/>
        <v>0.97435897435897445</v>
      </c>
      <c r="AO84" s="179">
        <f t="shared" si="59"/>
        <v>0.2638888888888889</v>
      </c>
      <c r="AP84" s="180">
        <f t="shared" si="60"/>
        <v>0.58958333333333335</v>
      </c>
      <c r="AQ84" s="181">
        <f t="shared" si="61"/>
        <v>0.13958333333333334</v>
      </c>
      <c r="AR84" s="182">
        <f t="shared" si="62"/>
        <v>6.9444444444444449E-3</v>
      </c>
      <c r="AS84" s="183">
        <f t="shared" si="63"/>
        <v>1</v>
      </c>
      <c r="AT84" s="184"/>
      <c r="AU84" s="185">
        <f t="shared" si="73"/>
        <v>0.41041666666666665</v>
      </c>
      <c r="AV84" s="186">
        <f t="shared" si="74"/>
        <v>0.65989847715736039</v>
      </c>
      <c r="AW84" s="187">
        <f t="shared" si="75"/>
        <v>0.97435897435897434</v>
      </c>
      <c r="AX84" s="188">
        <f t="shared" si="67"/>
        <v>0.26388888888888884</v>
      </c>
      <c r="AY84" s="180">
        <f t="shared" si="77"/>
        <v>0.58958333333333335</v>
      </c>
      <c r="AZ84" s="181">
        <f t="shared" si="78"/>
        <v>0.13958333333333334</v>
      </c>
      <c r="BA84" s="182">
        <f t="shared" si="79"/>
        <v>6.9444444444444441E-3</v>
      </c>
      <c r="BB84" s="184">
        <f t="shared" si="68"/>
        <v>1</v>
      </c>
    </row>
    <row r="85" spans="2:54" x14ac:dyDescent="0.2">
      <c r="B85" s="173">
        <v>26</v>
      </c>
      <c r="C85" s="35">
        <f t="shared" si="76"/>
        <v>7</v>
      </c>
      <c r="D85" s="18" t="s">
        <v>12</v>
      </c>
      <c r="E85" s="28">
        <v>0.25</v>
      </c>
      <c r="F85" s="28">
        <v>0.58333333333333337</v>
      </c>
      <c r="G85" s="37">
        <f t="shared" si="39"/>
        <v>480</v>
      </c>
      <c r="H85" s="33" t="str">
        <f t="shared" si="80"/>
        <v>T1</v>
      </c>
      <c r="I85" s="29">
        <v>1009</v>
      </c>
      <c r="J85" s="54">
        <f>VLOOKUP(I85,Produtos!$A$2:$C$52,3,FALSE)</f>
        <v>20</v>
      </c>
      <c r="K85" s="54">
        <f t="shared" si="81"/>
        <v>180</v>
      </c>
      <c r="L85" s="29">
        <v>435</v>
      </c>
      <c r="M85" s="29">
        <v>17</v>
      </c>
      <c r="N85" s="29">
        <v>60</v>
      </c>
      <c r="O85" s="29">
        <v>0</v>
      </c>
      <c r="P85" s="29">
        <v>25</v>
      </c>
      <c r="Q85" s="29">
        <v>215</v>
      </c>
      <c r="R85" s="39">
        <f t="shared" si="17"/>
        <v>180</v>
      </c>
      <c r="T85" s="123">
        <f t="shared" si="40"/>
        <v>420</v>
      </c>
      <c r="U85" s="2">
        <f t="shared" si="41"/>
        <v>205</v>
      </c>
      <c r="V85" s="2">
        <f t="shared" si="42"/>
        <v>215</v>
      </c>
      <c r="W85" s="2">
        <f t="shared" si="43"/>
        <v>150.66666666666666</v>
      </c>
      <c r="X85" s="2">
        <f t="shared" si="44"/>
        <v>64.333333333333343</v>
      </c>
      <c r="Y85" s="2">
        <f t="shared" si="45"/>
        <v>145</v>
      </c>
      <c r="Z85" s="2">
        <f t="shared" si="46"/>
        <v>5.666666666666667</v>
      </c>
      <c r="AA85" s="124">
        <f t="shared" si="47"/>
        <v>275</v>
      </c>
      <c r="AB85" s="13"/>
      <c r="AC85" s="123">
        <f t="shared" si="48"/>
        <v>1260</v>
      </c>
      <c r="AD85" s="2">
        <f t="shared" si="49"/>
        <v>615</v>
      </c>
      <c r="AE85" s="55">
        <f t="shared" si="50"/>
        <v>645</v>
      </c>
      <c r="AF85" s="55">
        <f t="shared" si="51"/>
        <v>452</v>
      </c>
      <c r="AG85" s="2">
        <f t="shared" si="52"/>
        <v>193</v>
      </c>
      <c r="AH85" s="2">
        <f t="shared" si="53"/>
        <v>435</v>
      </c>
      <c r="AI85" s="2">
        <f t="shared" si="54"/>
        <v>17</v>
      </c>
      <c r="AJ85" s="124">
        <f t="shared" si="55"/>
        <v>825</v>
      </c>
      <c r="AK85" s="13"/>
      <c r="AL85" s="176">
        <f t="shared" si="56"/>
        <v>0.51190476190476186</v>
      </c>
      <c r="AM85" s="177">
        <f t="shared" si="57"/>
        <v>0.70077519379844955</v>
      </c>
      <c r="AN85" s="178">
        <f t="shared" si="58"/>
        <v>0.96238938053097356</v>
      </c>
      <c r="AO85" s="179">
        <f t="shared" si="59"/>
        <v>0.34523809523809523</v>
      </c>
      <c r="AP85" s="180">
        <f t="shared" si="60"/>
        <v>0.48809523809523808</v>
      </c>
      <c r="AQ85" s="181">
        <f t="shared" si="61"/>
        <v>0.15317460317460319</v>
      </c>
      <c r="AR85" s="182">
        <f t="shared" si="62"/>
        <v>1.3492063492063493E-2</v>
      </c>
      <c r="AS85" s="183">
        <f t="shared" si="63"/>
        <v>0.99999999999999989</v>
      </c>
      <c r="AT85" s="184"/>
      <c r="AU85" s="185">
        <f t="shared" si="73"/>
        <v>0.51190476190476186</v>
      </c>
      <c r="AV85" s="186">
        <f t="shared" si="74"/>
        <v>0.70077519379844966</v>
      </c>
      <c r="AW85" s="187">
        <f t="shared" si="75"/>
        <v>0.96238938053097345</v>
      </c>
      <c r="AX85" s="188">
        <f t="shared" si="67"/>
        <v>0.34523809523809523</v>
      </c>
      <c r="AY85" s="180">
        <f t="shared" si="77"/>
        <v>0.48809523809523808</v>
      </c>
      <c r="AZ85" s="181">
        <f t="shared" si="78"/>
        <v>0.15317460317460319</v>
      </c>
      <c r="BA85" s="182">
        <f t="shared" si="79"/>
        <v>1.3492063492063493E-2</v>
      </c>
      <c r="BB85" s="184">
        <f t="shared" si="68"/>
        <v>0.99999999999999989</v>
      </c>
    </row>
    <row r="86" spans="2:54" x14ac:dyDescent="0.2">
      <c r="B86" s="173">
        <v>26</v>
      </c>
      <c r="C86" s="35">
        <f t="shared" si="76"/>
        <v>7</v>
      </c>
      <c r="D86" s="18" t="s">
        <v>13</v>
      </c>
      <c r="E86" s="28">
        <v>0.58333333333333337</v>
      </c>
      <c r="F86" s="28">
        <v>0.91666666666666663</v>
      </c>
      <c r="G86" s="37">
        <f t="shared" si="39"/>
        <v>480</v>
      </c>
      <c r="H86" s="33" t="str">
        <f t="shared" si="80"/>
        <v>T2</v>
      </c>
      <c r="I86" s="29">
        <v>1009</v>
      </c>
      <c r="J86" s="54">
        <f>VLOOKUP(I86,Produtos!$A$2:$C$52,3,FALSE)</f>
        <v>20</v>
      </c>
      <c r="K86" s="54">
        <f t="shared" si="81"/>
        <v>180</v>
      </c>
      <c r="L86" s="29">
        <v>802</v>
      </c>
      <c r="M86" s="29">
        <v>15</v>
      </c>
      <c r="N86" s="29">
        <v>60</v>
      </c>
      <c r="O86" s="29">
        <v>0</v>
      </c>
      <c r="P86" s="29">
        <v>75</v>
      </c>
      <c r="Q86" s="29">
        <v>340</v>
      </c>
      <c r="R86" s="39">
        <f t="shared" si="17"/>
        <v>5</v>
      </c>
      <c r="T86" s="123">
        <f t="shared" si="40"/>
        <v>420</v>
      </c>
      <c r="U86" s="2">
        <f t="shared" si="41"/>
        <v>80</v>
      </c>
      <c r="V86" s="2">
        <f t="shared" si="42"/>
        <v>340</v>
      </c>
      <c r="W86" s="2">
        <f t="shared" si="43"/>
        <v>272.33333333333331</v>
      </c>
      <c r="X86" s="2">
        <f t="shared" si="44"/>
        <v>67.666666666666686</v>
      </c>
      <c r="Y86" s="2">
        <f t="shared" si="45"/>
        <v>267.33333333333331</v>
      </c>
      <c r="Z86" s="2">
        <f t="shared" si="46"/>
        <v>5</v>
      </c>
      <c r="AA86" s="124">
        <f t="shared" si="47"/>
        <v>152.66666666666669</v>
      </c>
      <c r="AB86" s="13"/>
      <c r="AC86" s="123">
        <f t="shared" si="48"/>
        <v>1260</v>
      </c>
      <c r="AD86" s="2">
        <f t="shared" si="49"/>
        <v>240</v>
      </c>
      <c r="AE86" s="55">
        <f t="shared" si="50"/>
        <v>1020</v>
      </c>
      <c r="AF86" s="55">
        <f t="shared" si="51"/>
        <v>817</v>
      </c>
      <c r="AG86" s="2">
        <f t="shared" si="52"/>
        <v>203</v>
      </c>
      <c r="AH86" s="2">
        <f t="shared" si="53"/>
        <v>802</v>
      </c>
      <c r="AI86" s="2">
        <f t="shared" si="54"/>
        <v>15</v>
      </c>
      <c r="AJ86" s="124">
        <f t="shared" si="55"/>
        <v>458</v>
      </c>
      <c r="AK86" s="13"/>
      <c r="AL86" s="176">
        <f t="shared" si="56"/>
        <v>0.80952380952380953</v>
      </c>
      <c r="AM86" s="177">
        <f t="shared" si="57"/>
        <v>0.80098039215686268</v>
      </c>
      <c r="AN86" s="178">
        <f t="shared" si="58"/>
        <v>0.98164014687882495</v>
      </c>
      <c r="AO86" s="179">
        <f t="shared" si="59"/>
        <v>0.63650793650793647</v>
      </c>
      <c r="AP86" s="180">
        <f t="shared" si="60"/>
        <v>0.19047619047619047</v>
      </c>
      <c r="AQ86" s="181">
        <f t="shared" si="61"/>
        <v>0.16111111111111115</v>
      </c>
      <c r="AR86" s="182">
        <f t="shared" si="62"/>
        <v>1.1904761904761904E-2</v>
      </c>
      <c r="AS86" s="183">
        <f t="shared" si="63"/>
        <v>1</v>
      </c>
      <c r="AT86" s="184"/>
      <c r="AU86" s="185">
        <f t="shared" si="73"/>
        <v>0.80952380952380953</v>
      </c>
      <c r="AV86" s="186">
        <f t="shared" si="74"/>
        <v>0.80098039215686279</v>
      </c>
      <c r="AW86" s="187">
        <f t="shared" si="75"/>
        <v>0.98164014687882495</v>
      </c>
      <c r="AX86" s="188">
        <f t="shared" si="67"/>
        <v>0.63650793650793647</v>
      </c>
      <c r="AY86" s="180">
        <f t="shared" si="77"/>
        <v>0.19047619047619047</v>
      </c>
      <c r="AZ86" s="181">
        <f t="shared" si="78"/>
        <v>0.16111111111111112</v>
      </c>
      <c r="BA86" s="182">
        <f t="shared" si="79"/>
        <v>1.1904761904761904E-2</v>
      </c>
      <c r="BB86" s="184">
        <f t="shared" si="68"/>
        <v>0.99999999999999989</v>
      </c>
    </row>
    <row r="87" spans="2:54" x14ac:dyDescent="0.2">
      <c r="B87" s="173">
        <v>27</v>
      </c>
      <c r="C87" s="35">
        <f t="shared" si="76"/>
        <v>1</v>
      </c>
      <c r="D87" s="18" t="s">
        <v>3</v>
      </c>
      <c r="E87" s="28">
        <v>0.91666666666666663</v>
      </c>
      <c r="F87" s="28">
        <v>0.25</v>
      </c>
      <c r="G87" s="37">
        <f t="shared" si="39"/>
        <v>480</v>
      </c>
      <c r="H87" s="33" t="str">
        <f t="shared" si="80"/>
        <v>T3</v>
      </c>
      <c r="I87" s="29">
        <v>1010</v>
      </c>
      <c r="J87" s="54">
        <f>VLOOKUP(I87,Produtos!$A$2:$C$52,3,FALSE)</f>
        <v>10</v>
      </c>
      <c r="K87" s="54">
        <f t="shared" si="81"/>
        <v>360</v>
      </c>
      <c r="L87" s="29">
        <v>450</v>
      </c>
      <c r="M87" s="29">
        <v>5</v>
      </c>
      <c r="N87" s="29">
        <v>30</v>
      </c>
      <c r="O87" s="29">
        <v>0</v>
      </c>
      <c r="P87" s="29">
        <v>10</v>
      </c>
      <c r="Q87" s="29">
        <v>200</v>
      </c>
      <c r="R87" s="39">
        <f t="shared" si="17"/>
        <v>240</v>
      </c>
      <c r="T87" s="123">
        <f t="shared" si="40"/>
        <v>450</v>
      </c>
      <c r="U87" s="2">
        <f t="shared" si="41"/>
        <v>250</v>
      </c>
      <c r="V87" s="2">
        <f t="shared" si="42"/>
        <v>200</v>
      </c>
      <c r="W87" s="2">
        <f t="shared" si="43"/>
        <v>75.833333333333329</v>
      </c>
      <c r="X87" s="2">
        <f t="shared" si="44"/>
        <v>124.16666666666667</v>
      </c>
      <c r="Y87" s="2">
        <f t="shared" si="45"/>
        <v>75</v>
      </c>
      <c r="Z87" s="2">
        <f t="shared" si="46"/>
        <v>0.83333333333333337</v>
      </c>
      <c r="AA87" s="124">
        <f t="shared" si="47"/>
        <v>375</v>
      </c>
      <c r="AB87" s="13"/>
      <c r="AC87" s="123">
        <f t="shared" si="48"/>
        <v>2700</v>
      </c>
      <c r="AD87" s="2">
        <f t="shared" si="49"/>
        <v>1500</v>
      </c>
      <c r="AE87" s="55">
        <f t="shared" si="50"/>
        <v>1200</v>
      </c>
      <c r="AF87" s="55">
        <f t="shared" si="51"/>
        <v>455</v>
      </c>
      <c r="AG87" s="2">
        <f t="shared" si="52"/>
        <v>745</v>
      </c>
      <c r="AH87" s="2">
        <f t="shared" si="53"/>
        <v>450</v>
      </c>
      <c r="AI87" s="2">
        <f t="shared" si="54"/>
        <v>5</v>
      </c>
      <c r="AJ87" s="124">
        <f t="shared" si="55"/>
        <v>2250</v>
      </c>
      <c r="AK87" s="13"/>
      <c r="AL87" s="176">
        <f t="shared" si="56"/>
        <v>0.44444444444444442</v>
      </c>
      <c r="AM87" s="177">
        <f t="shared" si="57"/>
        <v>0.37916666666666665</v>
      </c>
      <c r="AN87" s="178">
        <f t="shared" si="58"/>
        <v>0.98901098901098905</v>
      </c>
      <c r="AO87" s="179">
        <f t="shared" si="59"/>
        <v>0.16666666666666666</v>
      </c>
      <c r="AP87" s="180">
        <f t="shared" si="60"/>
        <v>0.55555555555555558</v>
      </c>
      <c r="AQ87" s="181">
        <f t="shared" si="61"/>
        <v>0.27592592592592596</v>
      </c>
      <c r="AR87" s="182">
        <f t="shared" si="62"/>
        <v>1.8518518518518519E-3</v>
      </c>
      <c r="AS87" s="183">
        <f t="shared" si="63"/>
        <v>1</v>
      </c>
      <c r="AT87" s="184"/>
      <c r="AU87" s="185">
        <f t="shared" si="73"/>
        <v>0.44444444444444442</v>
      </c>
      <c r="AV87" s="186">
        <f t="shared" si="74"/>
        <v>0.37916666666666665</v>
      </c>
      <c r="AW87" s="187">
        <f t="shared" si="75"/>
        <v>0.98901098901098905</v>
      </c>
      <c r="AX87" s="188">
        <f t="shared" si="67"/>
        <v>0.16666666666666666</v>
      </c>
      <c r="AY87" s="180">
        <f t="shared" si="77"/>
        <v>0.55555555555555558</v>
      </c>
      <c r="AZ87" s="181">
        <f t="shared" si="78"/>
        <v>0.27592592592592591</v>
      </c>
      <c r="BA87" s="182">
        <f t="shared" si="79"/>
        <v>1.8518518518518519E-3</v>
      </c>
      <c r="BB87" s="184">
        <f t="shared" si="68"/>
        <v>1</v>
      </c>
    </row>
    <row r="88" spans="2:54" x14ac:dyDescent="0.2">
      <c r="B88" s="173">
        <v>27</v>
      </c>
      <c r="C88" s="35">
        <f t="shared" si="76"/>
        <v>1</v>
      </c>
      <c r="D88" s="18" t="s">
        <v>12</v>
      </c>
      <c r="E88" s="28">
        <v>0.25</v>
      </c>
      <c r="F88" s="28">
        <v>0.58333333333333337</v>
      </c>
      <c r="G88" s="37">
        <f t="shared" si="39"/>
        <v>480</v>
      </c>
      <c r="H88" s="33" t="str">
        <f t="shared" si="80"/>
        <v>T1</v>
      </c>
      <c r="I88" s="29">
        <v>1010</v>
      </c>
      <c r="J88" s="54">
        <f>VLOOKUP(I88,Produtos!$A$2:$C$52,3,FALSE)</f>
        <v>10</v>
      </c>
      <c r="K88" s="54">
        <f t="shared" si="81"/>
        <v>360</v>
      </c>
      <c r="L88" s="29">
        <v>380</v>
      </c>
      <c r="M88" s="29">
        <v>10</v>
      </c>
      <c r="N88" s="29">
        <v>0</v>
      </c>
      <c r="O88" s="29">
        <v>25</v>
      </c>
      <c r="P88" s="29">
        <v>15</v>
      </c>
      <c r="Q88" s="29">
        <v>197</v>
      </c>
      <c r="R88" s="39">
        <f t="shared" si="17"/>
        <v>243</v>
      </c>
      <c r="T88" s="123">
        <f t="shared" si="40"/>
        <v>480</v>
      </c>
      <c r="U88" s="2">
        <f t="shared" si="41"/>
        <v>283</v>
      </c>
      <c r="V88" s="2">
        <f t="shared" si="42"/>
        <v>197</v>
      </c>
      <c r="W88" s="2">
        <f t="shared" si="43"/>
        <v>65</v>
      </c>
      <c r="X88" s="2">
        <f t="shared" si="44"/>
        <v>132</v>
      </c>
      <c r="Y88" s="2">
        <f t="shared" si="45"/>
        <v>63.333333333333336</v>
      </c>
      <c r="Z88" s="2">
        <f t="shared" si="46"/>
        <v>1.6666666666666667</v>
      </c>
      <c r="AA88" s="124">
        <f t="shared" si="47"/>
        <v>416.66666666666663</v>
      </c>
      <c r="AB88" s="13"/>
      <c r="AC88" s="123">
        <f t="shared" si="48"/>
        <v>2880</v>
      </c>
      <c r="AD88" s="2">
        <f t="shared" si="49"/>
        <v>1698</v>
      </c>
      <c r="AE88" s="55">
        <f t="shared" si="50"/>
        <v>1182</v>
      </c>
      <c r="AF88" s="55">
        <f t="shared" si="51"/>
        <v>390</v>
      </c>
      <c r="AG88" s="2">
        <f t="shared" si="52"/>
        <v>792</v>
      </c>
      <c r="AH88" s="2">
        <f t="shared" si="53"/>
        <v>380</v>
      </c>
      <c r="AI88" s="2">
        <f t="shared" si="54"/>
        <v>10</v>
      </c>
      <c r="AJ88" s="124">
        <f t="shared" si="55"/>
        <v>2500</v>
      </c>
      <c r="AK88" s="13"/>
      <c r="AL88" s="176">
        <f t="shared" si="56"/>
        <v>0.41041666666666665</v>
      </c>
      <c r="AM88" s="177">
        <f t="shared" si="57"/>
        <v>0.32994923857868019</v>
      </c>
      <c r="AN88" s="178">
        <f t="shared" si="58"/>
        <v>0.97435897435897445</v>
      </c>
      <c r="AO88" s="179">
        <f t="shared" si="59"/>
        <v>0.13194444444444445</v>
      </c>
      <c r="AP88" s="180">
        <f t="shared" si="60"/>
        <v>0.58958333333333335</v>
      </c>
      <c r="AQ88" s="181">
        <f t="shared" si="61"/>
        <v>0.27500000000000002</v>
      </c>
      <c r="AR88" s="182">
        <f t="shared" si="62"/>
        <v>3.4722222222222225E-3</v>
      </c>
      <c r="AS88" s="183">
        <f t="shared" si="63"/>
        <v>1</v>
      </c>
      <c r="AT88" s="184"/>
      <c r="AU88" s="185">
        <f t="shared" si="73"/>
        <v>0.41041666666666665</v>
      </c>
      <c r="AV88" s="186">
        <f t="shared" si="74"/>
        <v>0.32994923857868019</v>
      </c>
      <c r="AW88" s="187">
        <f t="shared" si="75"/>
        <v>0.97435897435897434</v>
      </c>
      <c r="AX88" s="188">
        <f t="shared" si="67"/>
        <v>0.13194444444444442</v>
      </c>
      <c r="AY88" s="180">
        <f t="shared" si="77"/>
        <v>0.58958333333333335</v>
      </c>
      <c r="AZ88" s="181">
        <f t="shared" si="78"/>
        <v>0.27500000000000002</v>
      </c>
      <c r="BA88" s="182">
        <f t="shared" si="79"/>
        <v>3.472222222222222E-3</v>
      </c>
      <c r="BB88" s="184">
        <f t="shared" si="68"/>
        <v>1</v>
      </c>
    </row>
    <row r="89" spans="2:54" x14ac:dyDescent="0.2">
      <c r="B89" s="173">
        <v>27</v>
      </c>
      <c r="C89" s="35">
        <f t="shared" si="76"/>
        <v>1</v>
      </c>
      <c r="D89" s="18" t="s">
        <v>13</v>
      </c>
      <c r="E89" s="28">
        <v>0.58333333333333337</v>
      </c>
      <c r="F89" s="28">
        <v>0.91666666666666663</v>
      </c>
      <c r="G89" s="37">
        <f t="shared" ref="G89:G101" si="82">IF(I89="NP",0,(IF(F89&gt;=E89,(HOUR(F89)*60 + MINUTE(F89) + SECOND(F89)/60) - (HOUR(E89)*60 + MINUTE(E89) + SECOND(E89)/60), 1440-(HOUR(E89)*60 + MINUTE(E89) + SECOND(E89)/60)+(HOUR(F89)*60 + MINUTE(F89) + SECOND(F89)/60))))</f>
        <v>480</v>
      </c>
      <c r="H89" s="33" t="str">
        <f t="shared" si="80"/>
        <v>T2</v>
      </c>
      <c r="I89" s="29">
        <v>1010</v>
      </c>
      <c r="J89" s="54">
        <f>VLOOKUP(I89,Produtos!$A$2:$C$52,3,FALSE)</f>
        <v>10</v>
      </c>
      <c r="K89" s="54">
        <f t="shared" si="81"/>
        <v>360</v>
      </c>
      <c r="L89" s="29">
        <v>624</v>
      </c>
      <c r="M89" s="30">
        <v>21</v>
      </c>
      <c r="N89" s="29">
        <v>60</v>
      </c>
      <c r="O89" s="29">
        <v>35</v>
      </c>
      <c r="P89" s="29">
        <v>38</v>
      </c>
      <c r="Q89" s="29">
        <v>347</v>
      </c>
      <c r="R89" s="39">
        <f t="shared" si="17"/>
        <v>0</v>
      </c>
      <c r="T89" s="123">
        <f t="shared" si="40"/>
        <v>420</v>
      </c>
      <c r="U89" s="2">
        <f t="shared" si="41"/>
        <v>73</v>
      </c>
      <c r="V89" s="2">
        <f t="shared" si="42"/>
        <v>347</v>
      </c>
      <c r="W89" s="2">
        <f t="shared" si="43"/>
        <v>107.5</v>
      </c>
      <c r="X89" s="2">
        <f t="shared" si="44"/>
        <v>239.5</v>
      </c>
      <c r="Y89" s="2">
        <f t="shared" si="45"/>
        <v>104</v>
      </c>
      <c r="Z89" s="2">
        <f t="shared" si="46"/>
        <v>3.5</v>
      </c>
      <c r="AA89" s="124">
        <f t="shared" si="47"/>
        <v>316</v>
      </c>
      <c r="AB89" s="13"/>
      <c r="AC89" s="123">
        <f t="shared" si="48"/>
        <v>2520</v>
      </c>
      <c r="AD89" s="2">
        <f t="shared" si="49"/>
        <v>438</v>
      </c>
      <c r="AE89" s="55">
        <f t="shared" si="50"/>
        <v>2082</v>
      </c>
      <c r="AF89" s="55">
        <f t="shared" si="51"/>
        <v>645</v>
      </c>
      <c r="AG89" s="2">
        <f t="shared" si="52"/>
        <v>1437</v>
      </c>
      <c r="AH89" s="2">
        <f t="shared" si="53"/>
        <v>624</v>
      </c>
      <c r="AI89" s="2">
        <f t="shared" si="54"/>
        <v>21</v>
      </c>
      <c r="AJ89" s="124">
        <f t="shared" si="55"/>
        <v>1896</v>
      </c>
      <c r="AK89" s="13"/>
      <c r="AL89" s="176">
        <f t="shared" si="56"/>
        <v>0.82619047619047614</v>
      </c>
      <c r="AM89" s="177">
        <f t="shared" si="57"/>
        <v>0.30979827089337175</v>
      </c>
      <c r="AN89" s="178">
        <f t="shared" si="58"/>
        <v>0.96744186046511627</v>
      </c>
      <c r="AO89" s="179">
        <f t="shared" si="59"/>
        <v>0.2476190476190476</v>
      </c>
      <c r="AP89" s="180">
        <f t="shared" si="60"/>
        <v>0.1738095238095238</v>
      </c>
      <c r="AQ89" s="181">
        <f t="shared" si="61"/>
        <v>0.57023809523809521</v>
      </c>
      <c r="AR89" s="182">
        <f t="shared" si="62"/>
        <v>8.3333333333333332E-3</v>
      </c>
      <c r="AS89" s="183">
        <f t="shared" si="63"/>
        <v>0.99999999999999989</v>
      </c>
      <c r="AT89" s="184"/>
      <c r="AU89" s="185">
        <f t="shared" si="73"/>
        <v>0.82619047619047614</v>
      </c>
      <c r="AV89" s="186">
        <f t="shared" si="74"/>
        <v>0.30979827089337175</v>
      </c>
      <c r="AW89" s="187">
        <f t="shared" si="75"/>
        <v>0.96744186046511627</v>
      </c>
      <c r="AX89" s="188">
        <f t="shared" si="67"/>
        <v>0.2476190476190476</v>
      </c>
      <c r="AY89" s="180">
        <f t="shared" si="77"/>
        <v>0.1738095238095238</v>
      </c>
      <c r="AZ89" s="181">
        <f t="shared" si="78"/>
        <v>0.57023809523809521</v>
      </c>
      <c r="BA89" s="182">
        <f t="shared" si="79"/>
        <v>8.3333333333333332E-3</v>
      </c>
      <c r="BB89" s="184">
        <f t="shared" si="68"/>
        <v>0.99999999999999989</v>
      </c>
    </row>
    <row r="90" spans="2:54" x14ac:dyDescent="0.2">
      <c r="B90" s="173">
        <v>28</v>
      </c>
      <c r="C90" s="35">
        <f t="shared" si="76"/>
        <v>2</v>
      </c>
      <c r="D90" s="18" t="s">
        <v>3</v>
      </c>
      <c r="E90" s="28">
        <v>0.91666666666666663</v>
      </c>
      <c r="F90" s="28">
        <v>0.25</v>
      </c>
      <c r="G90" s="37">
        <f t="shared" si="82"/>
        <v>480</v>
      </c>
      <c r="H90" s="33" t="str">
        <f t="shared" si="80"/>
        <v>T3</v>
      </c>
      <c r="I90" s="29">
        <v>1011</v>
      </c>
      <c r="J90" s="54">
        <f>VLOOKUP(I90,Produtos!$A$2:$C$52,3,FALSE)</f>
        <v>15</v>
      </c>
      <c r="K90" s="54">
        <f t="shared" si="81"/>
        <v>240</v>
      </c>
      <c r="L90" s="31">
        <v>910</v>
      </c>
      <c r="M90" s="30">
        <v>5</v>
      </c>
      <c r="N90" s="31">
        <v>60</v>
      </c>
      <c r="O90" s="31">
        <v>0</v>
      </c>
      <c r="P90" s="31">
        <v>36</v>
      </c>
      <c r="Q90" s="31">
        <v>384</v>
      </c>
      <c r="R90" s="39">
        <f t="shared" si="17"/>
        <v>0</v>
      </c>
      <c r="T90" s="123">
        <f t="shared" si="40"/>
        <v>420</v>
      </c>
      <c r="U90" s="2">
        <f t="shared" si="41"/>
        <v>36</v>
      </c>
      <c r="V90" s="2">
        <f t="shared" si="42"/>
        <v>384</v>
      </c>
      <c r="W90" s="2">
        <f t="shared" si="43"/>
        <v>228.75</v>
      </c>
      <c r="X90" s="2">
        <f t="shared" si="44"/>
        <v>155.25</v>
      </c>
      <c r="Y90" s="2">
        <f t="shared" si="45"/>
        <v>227.5</v>
      </c>
      <c r="Z90" s="2">
        <f t="shared" si="46"/>
        <v>1.25</v>
      </c>
      <c r="AA90" s="124">
        <f t="shared" si="47"/>
        <v>192.5</v>
      </c>
      <c r="AB90" s="13"/>
      <c r="AC90" s="123">
        <f t="shared" si="48"/>
        <v>1680</v>
      </c>
      <c r="AD90" s="2">
        <f t="shared" si="49"/>
        <v>144</v>
      </c>
      <c r="AE90" s="55">
        <f t="shared" si="50"/>
        <v>1536</v>
      </c>
      <c r="AF90" s="55">
        <f t="shared" si="51"/>
        <v>915</v>
      </c>
      <c r="AG90" s="2">
        <f t="shared" si="52"/>
        <v>621</v>
      </c>
      <c r="AH90" s="2">
        <f t="shared" si="53"/>
        <v>910</v>
      </c>
      <c r="AI90" s="2">
        <f t="shared" si="54"/>
        <v>5</v>
      </c>
      <c r="AJ90" s="124">
        <f t="shared" si="55"/>
        <v>770</v>
      </c>
      <c r="AK90" s="13"/>
      <c r="AL90" s="176">
        <f t="shared" si="56"/>
        <v>0.91428571428571426</v>
      </c>
      <c r="AM90" s="177">
        <f t="shared" si="57"/>
        <v>0.595703125</v>
      </c>
      <c r="AN90" s="178">
        <f t="shared" si="58"/>
        <v>0.99453551912568305</v>
      </c>
      <c r="AO90" s="179">
        <f t="shared" si="59"/>
        <v>0.54166666666666663</v>
      </c>
      <c r="AP90" s="180">
        <f t="shared" si="60"/>
        <v>8.5714285714285715E-2</v>
      </c>
      <c r="AQ90" s="181">
        <f t="shared" si="61"/>
        <v>0.36964285714285716</v>
      </c>
      <c r="AR90" s="182">
        <f t="shared" si="62"/>
        <v>2.976190476190476E-3</v>
      </c>
      <c r="AS90" s="183">
        <f t="shared" si="63"/>
        <v>1</v>
      </c>
      <c r="AT90" s="184"/>
      <c r="AU90" s="185">
        <f t="shared" si="73"/>
        <v>0.91428571428571426</v>
      </c>
      <c r="AV90" s="186">
        <f t="shared" si="74"/>
        <v>0.595703125</v>
      </c>
      <c r="AW90" s="187">
        <f t="shared" si="75"/>
        <v>0.99453551912568305</v>
      </c>
      <c r="AX90" s="188">
        <f t="shared" si="67"/>
        <v>0.54166666666666663</v>
      </c>
      <c r="AY90" s="180">
        <f t="shared" si="77"/>
        <v>8.5714285714285715E-2</v>
      </c>
      <c r="AZ90" s="181">
        <f t="shared" si="78"/>
        <v>0.36964285714285716</v>
      </c>
      <c r="BA90" s="182">
        <f t="shared" si="79"/>
        <v>2.976190476190476E-3</v>
      </c>
      <c r="BB90" s="184">
        <f t="shared" si="68"/>
        <v>1</v>
      </c>
    </row>
    <row r="91" spans="2:54" x14ac:dyDescent="0.2">
      <c r="B91" s="173">
        <v>28</v>
      </c>
      <c r="C91" s="35">
        <f t="shared" si="76"/>
        <v>2</v>
      </c>
      <c r="D91" s="18" t="s">
        <v>12</v>
      </c>
      <c r="E91" s="28">
        <v>0.25</v>
      </c>
      <c r="F91" s="28">
        <v>0.58333333333333337</v>
      </c>
      <c r="G91" s="37">
        <f t="shared" si="82"/>
        <v>480</v>
      </c>
      <c r="H91" s="33" t="str">
        <f t="shared" si="80"/>
        <v>T1</v>
      </c>
      <c r="I91" s="29">
        <v>1011</v>
      </c>
      <c r="J91" s="54">
        <f>VLOOKUP(I91,Produtos!$A$2:$C$52,3,FALSE)</f>
        <v>15</v>
      </c>
      <c r="K91" s="54">
        <f t="shared" si="81"/>
        <v>240</v>
      </c>
      <c r="L91" s="31">
        <v>750</v>
      </c>
      <c r="M91" s="29">
        <v>15</v>
      </c>
      <c r="N91" s="31">
        <v>60</v>
      </c>
      <c r="O91" s="31">
        <v>30</v>
      </c>
      <c r="P91" s="31">
        <v>45</v>
      </c>
      <c r="Q91" s="31">
        <v>340</v>
      </c>
      <c r="R91" s="39">
        <f t="shared" si="17"/>
        <v>5</v>
      </c>
      <c r="T91" s="123">
        <f t="shared" ref="T91:T101" si="83">G91-N91</f>
        <v>420</v>
      </c>
      <c r="U91" s="2">
        <f t="shared" ref="U91:U101" si="84">O91+P91+R91</f>
        <v>80</v>
      </c>
      <c r="V91" s="2">
        <f t="shared" ref="V91:V101" si="85">Q91</f>
        <v>340</v>
      </c>
      <c r="W91" s="2">
        <f t="shared" ref="W91:W99" si="86">AF91*J91/60</f>
        <v>191.25</v>
      </c>
      <c r="X91" s="2">
        <f t="shared" ref="X91:X101" si="87">V91-W91</f>
        <v>148.75</v>
      </c>
      <c r="Y91" s="2">
        <f t="shared" ref="Y91:Y101" si="88">AH91*J91/60</f>
        <v>187.5</v>
      </c>
      <c r="Z91" s="2">
        <f t="shared" ref="Z91:Z101" si="89">AI91*J91/60</f>
        <v>3.75</v>
      </c>
      <c r="AA91" s="124">
        <f t="shared" ref="AA91:AA101" si="90">Z91+X91+U91</f>
        <v>232.5</v>
      </c>
      <c r="AB91" s="13"/>
      <c r="AC91" s="123">
        <f t="shared" ref="AC91:AC101" si="91">T91*60/J91</f>
        <v>1680</v>
      </c>
      <c r="AD91" s="2">
        <f t="shared" ref="AD91:AD101" si="92">U91*60/J91</f>
        <v>320</v>
      </c>
      <c r="AE91" s="55">
        <f t="shared" ref="AE91:AE101" si="93">AC91-AD91</f>
        <v>1360</v>
      </c>
      <c r="AF91" s="55">
        <f t="shared" ref="AF91:AF101" si="94">L91+M91</f>
        <v>765</v>
      </c>
      <c r="AG91" s="2">
        <f t="shared" ref="AG91:AG101" si="95">AE91-AF91</f>
        <v>595</v>
      </c>
      <c r="AH91" s="2">
        <f t="shared" ref="AH91:AH101" si="96">L91</f>
        <v>750</v>
      </c>
      <c r="AI91" s="2">
        <f t="shared" ref="AI91:AI101" si="97">M91</f>
        <v>15</v>
      </c>
      <c r="AJ91" s="124">
        <f t="shared" ref="AJ91:AJ101" si="98">AI91+AG91+AD91</f>
        <v>930</v>
      </c>
      <c r="AK91" s="13"/>
      <c r="AL91" s="176">
        <f t="shared" ref="AL91:AL100" si="99">IF(I91="NP",0,V91/T91)</f>
        <v>0.80952380952380953</v>
      </c>
      <c r="AM91" s="177">
        <f t="shared" ref="AM91:AM101" si="100">IF(I91="NP",0,W91/V91)</f>
        <v>0.5625</v>
      </c>
      <c r="AN91" s="178">
        <f t="shared" ref="AN91:AN101" si="101">IF(I91="NP",0,Y91/(Y91+Z91))</f>
        <v>0.98039215686274506</v>
      </c>
      <c r="AO91" s="179">
        <f t="shared" ref="AO91:AO101" si="102">AL91*AM91*AN91</f>
        <v>0.4464285714285714</v>
      </c>
      <c r="AP91" s="180">
        <f t="shared" ref="AP91:AP101" si="103">IF(I91="NP",0,U91/T91)</f>
        <v>0.19047619047619047</v>
      </c>
      <c r="AQ91" s="181">
        <f t="shared" ref="AQ91:AQ101" si="104">IF(I91="NP",0,X91/T91)</f>
        <v>0.35416666666666669</v>
      </c>
      <c r="AR91" s="182">
        <f t="shared" ref="AR91:AR101" si="105">IF(I91="NP",0,Z91/T91)</f>
        <v>8.9285714285714281E-3</v>
      </c>
      <c r="AS91" s="183">
        <f t="shared" ref="AS91:AS101" si="106">AO91+AP91+AQ91+AR91</f>
        <v>1</v>
      </c>
      <c r="AT91" s="184"/>
      <c r="AU91" s="185">
        <f t="shared" ref="AU91:AU101" si="107">IF(I91="NP",0,AE91/AC91)</f>
        <v>0.80952380952380953</v>
      </c>
      <c r="AV91" s="186">
        <f t="shared" ref="AV91:AV101" si="108">IF(I91="NP",0,AF91/AE91)</f>
        <v>0.5625</v>
      </c>
      <c r="AW91" s="187">
        <f t="shared" ref="AW91:AW101" si="109">IF(I91="NP",0,AH91/(AH91+AI91))</f>
        <v>0.98039215686274506</v>
      </c>
      <c r="AX91" s="188">
        <f t="shared" ref="AX91:AX101" si="110">AU91*AV91*AW91</f>
        <v>0.4464285714285714</v>
      </c>
      <c r="AY91" s="180">
        <f t="shared" si="77"/>
        <v>0.19047619047619047</v>
      </c>
      <c r="AZ91" s="181">
        <f t="shared" si="78"/>
        <v>0.35416666666666669</v>
      </c>
      <c r="BA91" s="182">
        <f t="shared" si="79"/>
        <v>8.9285714285714281E-3</v>
      </c>
      <c r="BB91" s="184">
        <f t="shared" ref="BB91:BB101" si="111">AX91+AY91+AZ91+BA91</f>
        <v>1</v>
      </c>
    </row>
    <row r="92" spans="2:54" x14ac:dyDescent="0.2">
      <c r="B92" s="173">
        <v>28</v>
      </c>
      <c r="C92" s="35">
        <f t="shared" si="76"/>
        <v>2</v>
      </c>
      <c r="D92" s="18" t="s">
        <v>13</v>
      </c>
      <c r="E92" s="28">
        <v>0.58333333333333337</v>
      </c>
      <c r="F92" s="28">
        <v>0.91666666666666663</v>
      </c>
      <c r="G92" s="37">
        <f t="shared" si="82"/>
        <v>480</v>
      </c>
      <c r="H92" s="33" t="str">
        <f t="shared" si="80"/>
        <v>T2</v>
      </c>
      <c r="I92" s="29">
        <v>1011</v>
      </c>
      <c r="J92" s="54">
        <f>VLOOKUP(I92,Produtos!$A$2:$C$52,3,FALSE)</f>
        <v>15</v>
      </c>
      <c r="K92" s="54">
        <f t="shared" si="81"/>
        <v>240</v>
      </c>
      <c r="L92" s="29">
        <v>450</v>
      </c>
      <c r="M92" s="29">
        <v>5</v>
      </c>
      <c r="N92" s="29">
        <v>30</v>
      </c>
      <c r="O92" s="29">
        <v>0</v>
      </c>
      <c r="P92" s="29">
        <v>10</v>
      </c>
      <c r="Q92" s="29">
        <v>200</v>
      </c>
      <c r="R92" s="39">
        <f t="shared" si="17"/>
        <v>240</v>
      </c>
      <c r="T92" s="123">
        <f t="shared" si="83"/>
        <v>450</v>
      </c>
      <c r="U92" s="2">
        <f t="shared" si="84"/>
        <v>250</v>
      </c>
      <c r="V92" s="2">
        <f t="shared" si="85"/>
        <v>200</v>
      </c>
      <c r="W92" s="2">
        <f t="shared" si="86"/>
        <v>113.75</v>
      </c>
      <c r="X92" s="2">
        <f t="shared" si="87"/>
        <v>86.25</v>
      </c>
      <c r="Y92" s="2">
        <f t="shared" si="88"/>
        <v>112.5</v>
      </c>
      <c r="Z92" s="2">
        <f t="shared" si="89"/>
        <v>1.25</v>
      </c>
      <c r="AA92" s="124">
        <f t="shared" si="90"/>
        <v>337.5</v>
      </c>
      <c r="AB92" s="13"/>
      <c r="AC92" s="123">
        <f t="shared" si="91"/>
        <v>1800</v>
      </c>
      <c r="AD92" s="2">
        <f t="shared" si="92"/>
        <v>1000</v>
      </c>
      <c r="AE92" s="55">
        <f t="shared" si="93"/>
        <v>800</v>
      </c>
      <c r="AF92" s="55">
        <f t="shared" si="94"/>
        <v>455</v>
      </c>
      <c r="AG92" s="2">
        <f t="shared" si="95"/>
        <v>345</v>
      </c>
      <c r="AH92" s="2">
        <f t="shared" si="96"/>
        <v>450</v>
      </c>
      <c r="AI92" s="2">
        <f t="shared" si="97"/>
        <v>5</v>
      </c>
      <c r="AJ92" s="124">
        <f t="shared" si="98"/>
        <v>1350</v>
      </c>
      <c r="AK92" s="13"/>
      <c r="AL92" s="176">
        <f t="shared" si="99"/>
        <v>0.44444444444444442</v>
      </c>
      <c r="AM92" s="177">
        <f t="shared" si="100"/>
        <v>0.56874999999999998</v>
      </c>
      <c r="AN92" s="178">
        <f t="shared" si="101"/>
        <v>0.98901098901098905</v>
      </c>
      <c r="AO92" s="179">
        <f t="shared" si="102"/>
        <v>0.25</v>
      </c>
      <c r="AP92" s="180">
        <f t="shared" si="103"/>
        <v>0.55555555555555558</v>
      </c>
      <c r="AQ92" s="181">
        <f t="shared" si="104"/>
        <v>0.19166666666666668</v>
      </c>
      <c r="AR92" s="182">
        <f t="shared" si="105"/>
        <v>2.7777777777777779E-3</v>
      </c>
      <c r="AS92" s="183">
        <f t="shared" si="106"/>
        <v>1</v>
      </c>
      <c r="AT92" s="184"/>
      <c r="AU92" s="185">
        <f t="shared" si="107"/>
        <v>0.44444444444444442</v>
      </c>
      <c r="AV92" s="186">
        <f t="shared" si="108"/>
        <v>0.56874999999999998</v>
      </c>
      <c r="AW92" s="187">
        <f t="shared" si="109"/>
        <v>0.98901098901098905</v>
      </c>
      <c r="AX92" s="188">
        <f t="shared" si="110"/>
        <v>0.25</v>
      </c>
      <c r="AY92" s="180">
        <f t="shared" si="77"/>
        <v>0.55555555555555558</v>
      </c>
      <c r="AZ92" s="181">
        <f t="shared" si="78"/>
        <v>0.19166666666666668</v>
      </c>
      <c r="BA92" s="182">
        <f t="shared" si="79"/>
        <v>2.7777777777777779E-3</v>
      </c>
      <c r="BB92" s="184">
        <f t="shared" si="111"/>
        <v>1</v>
      </c>
    </row>
    <row r="93" spans="2:54" x14ac:dyDescent="0.2">
      <c r="B93" s="173">
        <v>29</v>
      </c>
      <c r="C93" s="35">
        <f t="shared" si="76"/>
        <v>3</v>
      </c>
      <c r="D93" s="18" t="s">
        <v>3</v>
      </c>
      <c r="E93" s="28">
        <v>0.91666666666666663</v>
      </c>
      <c r="F93" s="28">
        <v>0.25</v>
      </c>
      <c r="G93" s="37">
        <f t="shared" si="82"/>
        <v>480</v>
      </c>
      <c r="H93" s="33" t="str">
        <f t="shared" si="80"/>
        <v>T3</v>
      </c>
      <c r="I93" s="29">
        <v>1012</v>
      </c>
      <c r="J93" s="54">
        <f>VLOOKUP(I93,Produtos!$A$2:$C$52,3,FALSE)</f>
        <v>20</v>
      </c>
      <c r="K93" s="54">
        <f t="shared" si="81"/>
        <v>180</v>
      </c>
      <c r="L93" s="29">
        <v>380</v>
      </c>
      <c r="M93" s="29">
        <v>10</v>
      </c>
      <c r="N93" s="29">
        <v>0</v>
      </c>
      <c r="O93" s="29">
        <v>25</v>
      </c>
      <c r="P93" s="29">
        <v>15</v>
      </c>
      <c r="Q93" s="29">
        <v>197</v>
      </c>
      <c r="R93" s="39">
        <f t="shared" si="17"/>
        <v>243</v>
      </c>
      <c r="T93" s="123">
        <f t="shared" si="83"/>
        <v>480</v>
      </c>
      <c r="U93" s="2">
        <f t="shared" si="84"/>
        <v>283</v>
      </c>
      <c r="V93" s="2">
        <f t="shared" si="85"/>
        <v>197</v>
      </c>
      <c r="W93" s="2">
        <f t="shared" si="86"/>
        <v>130</v>
      </c>
      <c r="X93" s="2">
        <f t="shared" si="87"/>
        <v>67</v>
      </c>
      <c r="Y93" s="2">
        <f t="shared" si="88"/>
        <v>126.66666666666667</v>
      </c>
      <c r="Z93" s="2">
        <f t="shared" si="89"/>
        <v>3.3333333333333335</v>
      </c>
      <c r="AA93" s="124">
        <f t="shared" si="90"/>
        <v>353.33333333333331</v>
      </c>
      <c r="AB93" s="13"/>
      <c r="AC93" s="123">
        <f t="shared" si="91"/>
        <v>1440</v>
      </c>
      <c r="AD93" s="2">
        <f t="shared" si="92"/>
        <v>849</v>
      </c>
      <c r="AE93" s="55">
        <f t="shared" si="93"/>
        <v>591</v>
      </c>
      <c r="AF93" s="55">
        <f t="shared" si="94"/>
        <v>390</v>
      </c>
      <c r="AG93" s="2">
        <f t="shared" si="95"/>
        <v>201</v>
      </c>
      <c r="AH93" s="2">
        <f t="shared" si="96"/>
        <v>380</v>
      </c>
      <c r="AI93" s="2">
        <f t="shared" si="97"/>
        <v>10</v>
      </c>
      <c r="AJ93" s="124">
        <f t="shared" si="98"/>
        <v>1060</v>
      </c>
      <c r="AK93" s="13"/>
      <c r="AL93" s="176">
        <f t="shared" si="99"/>
        <v>0.41041666666666665</v>
      </c>
      <c r="AM93" s="177">
        <f t="shared" si="100"/>
        <v>0.65989847715736039</v>
      </c>
      <c r="AN93" s="178">
        <f t="shared" si="101"/>
        <v>0.97435897435897445</v>
      </c>
      <c r="AO93" s="179">
        <f t="shared" si="102"/>
        <v>0.2638888888888889</v>
      </c>
      <c r="AP93" s="180">
        <f t="shared" si="103"/>
        <v>0.58958333333333335</v>
      </c>
      <c r="AQ93" s="181">
        <f t="shared" si="104"/>
        <v>0.13958333333333334</v>
      </c>
      <c r="AR93" s="182">
        <f t="shared" si="105"/>
        <v>6.9444444444444449E-3</v>
      </c>
      <c r="AS93" s="183">
        <f t="shared" si="106"/>
        <v>1</v>
      </c>
      <c r="AT93" s="184"/>
      <c r="AU93" s="185">
        <f t="shared" si="107"/>
        <v>0.41041666666666665</v>
      </c>
      <c r="AV93" s="186">
        <f t="shared" si="108"/>
        <v>0.65989847715736039</v>
      </c>
      <c r="AW93" s="187">
        <f t="shared" si="109"/>
        <v>0.97435897435897434</v>
      </c>
      <c r="AX93" s="188">
        <f t="shared" si="110"/>
        <v>0.26388888888888884</v>
      </c>
      <c r="AY93" s="180">
        <f t="shared" si="77"/>
        <v>0.58958333333333335</v>
      </c>
      <c r="AZ93" s="181">
        <f t="shared" si="78"/>
        <v>0.13958333333333334</v>
      </c>
      <c r="BA93" s="182">
        <f t="shared" si="79"/>
        <v>6.9444444444444441E-3</v>
      </c>
      <c r="BB93" s="184">
        <f t="shared" si="111"/>
        <v>1</v>
      </c>
    </row>
    <row r="94" spans="2:54" x14ac:dyDescent="0.2">
      <c r="B94" s="173">
        <v>29</v>
      </c>
      <c r="C94" s="35">
        <f t="shared" si="76"/>
        <v>3</v>
      </c>
      <c r="D94" s="18" t="s">
        <v>12</v>
      </c>
      <c r="E94" s="28">
        <v>0.25</v>
      </c>
      <c r="F94" s="28">
        <v>0.58333333333333337</v>
      </c>
      <c r="G94" s="37">
        <f t="shared" si="82"/>
        <v>480</v>
      </c>
      <c r="H94" s="33" t="str">
        <f t="shared" si="80"/>
        <v>T1</v>
      </c>
      <c r="I94" s="29">
        <v>1012</v>
      </c>
      <c r="J94" s="54">
        <f>VLOOKUP(I94,Produtos!$A$2:$C$52,3,FALSE)</f>
        <v>20</v>
      </c>
      <c r="K94" s="54">
        <f t="shared" si="81"/>
        <v>180</v>
      </c>
      <c r="L94" s="29">
        <v>435</v>
      </c>
      <c r="M94" s="29">
        <v>17</v>
      </c>
      <c r="N94" s="29">
        <v>60</v>
      </c>
      <c r="O94" s="29">
        <v>0</v>
      </c>
      <c r="P94" s="29">
        <v>25</v>
      </c>
      <c r="Q94" s="29">
        <v>215</v>
      </c>
      <c r="R94" s="39">
        <f t="shared" si="17"/>
        <v>180</v>
      </c>
      <c r="T94" s="123">
        <f t="shared" si="83"/>
        <v>420</v>
      </c>
      <c r="U94" s="2">
        <f t="shared" si="84"/>
        <v>205</v>
      </c>
      <c r="V94" s="2">
        <f t="shared" si="85"/>
        <v>215</v>
      </c>
      <c r="W94" s="2">
        <f t="shared" si="86"/>
        <v>150.66666666666666</v>
      </c>
      <c r="X94" s="2">
        <f t="shared" si="87"/>
        <v>64.333333333333343</v>
      </c>
      <c r="Y94" s="2">
        <f t="shared" si="88"/>
        <v>145</v>
      </c>
      <c r="Z94" s="2">
        <f t="shared" si="89"/>
        <v>5.666666666666667</v>
      </c>
      <c r="AA94" s="124">
        <f t="shared" si="90"/>
        <v>275</v>
      </c>
      <c r="AB94" s="13"/>
      <c r="AC94" s="123">
        <f t="shared" si="91"/>
        <v>1260</v>
      </c>
      <c r="AD94" s="2">
        <f t="shared" si="92"/>
        <v>615</v>
      </c>
      <c r="AE94" s="55">
        <f t="shared" si="93"/>
        <v>645</v>
      </c>
      <c r="AF94" s="55">
        <f t="shared" si="94"/>
        <v>452</v>
      </c>
      <c r="AG94" s="2">
        <f t="shared" si="95"/>
        <v>193</v>
      </c>
      <c r="AH94" s="2">
        <f t="shared" si="96"/>
        <v>435</v>
      </c>
      <c r="AI94" s="2">
        <f t="shared" si="97"/>
        <v>17</v>
      </c>
      <c r="AJ94" s="124">
        <f t="shared" si="98"/>
        <v>825</v>
      </c>
      <c r="AK94" s="13"/>
      <c r="AL94" s="176">
        <f t="shared" si="99"/>
        <v>0.51190476190476186</v>
      </c>
      <c r="AM94" s="177">
        <f t="shared" si="100"/>
        <v>0.70077519379844955</v>
      </c>
      <c r="AN94" s="178">
        <f t="shared" si="101"/>
        <v>0.96238938053097356</v>
      </c>
      <c r="AO94" s="179">
        <f t="shared" si="102"/>
        <v>0.34523809523809523</v>
      </c>
      <c r="AP94" s="180">
        <f t="shared" si="103"/>
        <v>0.48809523809523808</v>
      </c>
      <c r="AQ94" s="181">
        <f t="shared" si="104"/>
        <v>0.15317460317460319</v>
      </c>
      <c r="AR94" s="182">
        <f t="shared" si="105"/>
        <v>1.3492063492063493E-2</v>
      </c>
      <c r="AS94" s="183">
        <f t="shared" si="106"/>
        <v>0.99999999999999989</v>
      </c>
      <c r="AT94" s="184"/>
      <c r="AU94" s="185">
        <f t="shared" si="107"/>
        <v>0.51190476190476186</v>
      </c>
      <c r="AV94" s="186">
        <f t="shared" si="108"/>
        <v>0.70077519379844966</v>
      </c>
      <c r="AW94" s="187">
        <f t="shared" si="109"/>
        <v>0.96238938053097345</v>
      </c>
      <c r="AX94" s="188">
        <f t="shared" si="110"/>
        <v>0.34523809523809523</v>
      </c>
      <c r="AY94" s="180">
        <f t="shared" si="77"/>
        <v>0.48809523809523808</v>
      </c>
      <c r="AZ94" s="181">
        <f t="shared" si="78"/>
        <v>0.15317460317460319</v>
      </c>
      <c r="BA94" s="182">
        <f t="shared" si="79"/>
        <v>1.3492063492063493E-2</v>
      </c>
      <c r="BB94" s="184">
        <f t="shared" si="111"/>
        <v>0.99999999999999989</v>
      </c>
    </row>
    <row r="95" spans="2:54" x14ac:dyDescent="0.2">
      <c r="B95" s="173">
        <v>29</v>
      </c>
      <c r="C95" s="35">
        <f t="shared" si="76"/>
        <v>3</v>
      </c>
      <c r="D95" s="18" t="s">
        <v>13</v>
      </c>
      <c r="E95" s="28">
        <v>0.58333333333333337</v>
      </c>
      <c r="F95" s="28">
        <v>0.91666666666666663</v>
      </c>
      <c r="G95" s="37">
        <f t="shared" si="82"/>
        <v>480</v>
      </c>
      <c r="H95" s="33" t="str">
        <f t="shared" si="80"/>
        <v>T2</v>
      </c>
      <c r="I95" s="29">
        <v>1012</v>
      </c>
      <c r="J95" s="54">
        <f>VLOOKUP(I95,Produtos!$A$2:$C$52,3,FALSE)</f>
        <v>20</v>
      </c>
      <c r="K95" s="54">
        <f t="shared" si="81"/>
        <v>180</v>
      </c>
      <c r="L95" s="29">
        <v>310</v>
      </c>
      <c r="M95" s="29">
        <v>4</v>
      </c>
      <c r="N95" s="29">
        <v>15</v>
      </c>
      <c r="O95" s="29">
        <v>20</v>
      </c>
      <c r="P95" s="29">
        <v>0</v>
      </c>
      <c r="Q95" s="29">
        <v>145</v>
      </c>
      <c r="R95" s="39">
        <f t="shared" si="17"/>
        <v>300</v>
      </c>
      <c r="T95" s="123">
        <f t="shared" si="83"/>
        <v>465</v>
      </c>
      <c r="U95" s="2">
        <f t="shared" si="84"/>
        <v>320</v>
      </c>
      <c r="V95" s="2">
        <f t="shared" si="85"/>
        <v>145</v>
      </c>
      <c r="W95" s="2">
        <f t="shared" si="86"/>
        <v>104.66666666666667</v>
      </c>
      <c r="X95" s="2">
        <f t="shared" si="87"/>
        <v>40.333333333333329</v>
      </c>
      <c r="Y95" s="2">
        <f t="shared" si="88"/>
        <v>103.33333333333333</v>
      </c>
      <c r="Z95" s="2">
        <f t="shared" si="89"/>
        <v>1.3333333333333333</v>
      </c>
      <c r="AA95" s="124">
        <f t="shared" si="90"/>
        <v>361.66666666666669</v>
      </c>
      <c r="AB95" s="13"/>
      <c r="AC95" s="123">
        <f t="shared" si="91"/>
        <v>1395</v>
      </c>
      <c r="AD95" s="2">
        <f t="shared" si="92"/>
        <v>960</v>
      </c>
      <c r="AE95" s="55">
        <f t="shared" si="93"/>
        <v>435</v>
      </c>
      <c r="AF95" s="55">
        <f t="shared" si="94"/>
        <v>314</v>
      </c>
      <c r="AG95" s="2">
        <f t="shared" si="95"/>
        <v>121</v>
      </c>
      <c r="AH95" s="2">
        <f t="shared" si="96"/>
        <v>310</v>
      </c>
      <c r="AI95" s="2">
        <f t="shared" si="97"/>
        <v>4</v>
      </c>
      <c r="AJ95" s="124">
        <f t="shared" si="98"/>
        <v>1085</v>
      </c>
      <c r="AK95" s="13"/>
      <c r="AL95" s="176">
        <f t="shared" si="99"/>
        <v>0.31182795698924731</v>
      </c>
      <c r="AM95" s="177">
        <f t="shared" si="100"/>
        <v>0.72183908045977019</v>
      </c>
      <c r="AN95" s="178">
        <f t="shared" si="101"/>
        <v>0.98726114649681529</v>
      </c>
      <c r="AO95" s="179">
        <f t="shared" si="102"/>
        <v>0.22222222222222224</v>
      </c>
      <c r="AP95" s="180">
        <f t="shared" si="103"/>
        <v>0.68817204301075274</v>
      </c>
      <c r="AQ95" s="181">
        <f t="shared" si="104"/>
        <v>8.6738351254480275E-2</v>
      </c>
      <c r="AR95" s="182">
        <f t="shared" si="105"/>
        <v>2.8673835125448029E-3</v>
      </c>
      <c r="AS95" s="183">
        <f t="shared" si="106"/>
        <v>1</v>
      </c>
      <c r="AT95" s="184"/>
      <c r="AU95" s="185">
        <f t="shared" si="107"/>
        <v>0.31182795698924731</v>
      </c>
      <c r="AV95" s="186">
        <f t="shared" si="108"/>
        <v>0.72183908045977008</v>
      </c>
      <c r="AW95" s="187">
        <f t="shared" si="109"/>
        <v>0.98726114649681529</v>
      </c>
      <c r="AX95" s="188">
        <f t="shared" si="110"/>
        <v>0.22222222222222221</v>
      </c>
      <c r="AY95" s="180">
        <f t="shared" si="77"/>
        <v>0.68817204301075274</v>
      </c>
      <c r="AZ95" s="181">
        <f t="shared" si="78"/>
        <v>8.6738351254480289E-2</v>
      </c>
      <c r="BA95" s="182">
        <f t="shared" si="79"/>
        <v>2.8673835125448029E-3</v>
      </c>
      <c r="BB95" s="184">
        <f t="shared" si="111"/>
        <v>1</v>
      </c>
    </row>
    <row r="96" spans="2:54" x14ac:dyDescent="0.2">
      <c r="B96" s="173">
        <v>30</v>
      </c>
      <c r="C96" s="35">
        <f t="shared" si="76"/>
        <v>4</v>
      </c>
      <c r="D96" s="18" t="s">
        <v>3</v>
      </c>
      <c r="E96" s="28">
        <v>0.91666666666666663</v>
      </c>
      <c r="F96" s="28">
        <v>0.25</v>
      </c>
      <c r="G96" s="37">
        <f t="shared" si="82"/>
        <v>480</v>
      </c>
      <c r="H96" s="33" t="str">
        <f t="shared" si="80"/>
        <v>T3</v>
      </c>
      <c r="I96" s="29">
        <v>1013</v>
      </c>
      <c r="J96" s="54">
        <f>VLOOKUP(I96,Produtos!$A$2:$C$52,3,FALSE)</f>
        <v>10</v>
      </c>
      <c r="K96" s="54">
        <f t="shared" si="81"/>
        <v>360</v>
      </c>
      <c r="L96" s="29">
        <v>90</v>
      </c>
      <c r="M96" s="29">
        <v>2</v>
      </c>
      <c r="N96" s="29">
        <v>0</v>
      </c>
      <c r="O96" s="29">
        <v>25</v>
      </c>
      <c r="P96" s="29">
        <v>10</v>
      </c>
      <c r="Q96" s="29">
        <v>85</v>
      </c>
      <c r="R96" s="39">
        <f t="shared" si="17"/>
        <v>360</v>
      </c>
      <c r="T96" s="123">
        <f t="shared" si="83"/>
        <v>480</v>
      </c>
      <c r="U96" s="2">
        <f t="shared" si="84"/>
        <v>395</v>
      </c>
      <c r="V96" s="2">
        <f t="shared" si="85"/>
        <v>85</v>
      </c>
      <c r="W96" s="2">
        <f t="shared" si="86"/>
        <v>15.333333333333334</v>
      </c>
      <c r="X96" s="2">
        <f t="shared" si="87"/>
        <v>69.666666666666671</v>
      </c>
      <c r="Y96" s="2">
        <f t="shared" si="88"/>
        <v>15</v>
      </c>
      <c r="Z96" s="2">
        <f t="shared" si="89"/>
        <v>0.33333333333333331</v>
      </c>
      <c r="AA96" s="124">
        <f t="shared" si="90"/>
        <v>465</v>
      </c>
      <c r="AB96" s="13"/>
      <c r="AC96" s="123">
        <f t="shared" si="91"/>
        <v>2880</v>
      </c>
      <c r="AD96" s="2">
        <f t="shared" si="92"/>
        <v>2370</v>
      </c>
      <c r="AE96" s="55">
        <f t="shared" si="93"/>
        <v>510</v>
      </c>
      <c r="AF96" s="55">
        <f t="shared" si="94"/>
        <v>92</v>
      </c>
      <c r="AG96" s="2">
        <f t="shared" si="95"/>
        <v>418</v>
      </c>
      <c r="AH96" s="2">
        <f t="shared" si="96"/>
        <v>90</v>
      </c>
      <c r="AI96" s="2">
        <f t="shared" si="97"/>
        <v>2</v>
      </c>
      <c r="AJ96" s="124">
        <f t="shared" si="98"/>
        <v>2790</v>
      </c>
      <c r="AK96" s="13"/>
      <c r="AL96" s="176">
        <f t="shared" si="99"/>
        <v>0.17708333333333334</v>
      </c>
      <c r="AM96" s="177">
        <f t="shared" si="100"/>
        <v>0.1803921568627451</v>
      </c>
      <c r="AN96" s="178">
        <f t="shared" si="101"/>
        <v>0.97826086956521741</v>
      </c>
      <c r="AO96" s="179">
        <f t="shared" si="102"/>
        <v>3.1250000000000007E-2</v>
      </c>
      <c r="AP96" s="180">
        <f t="shared" si="103"/>
        <v>0.82291666666666663</v>
      </c>
      <c r="AQ96" s="181">
        <f t="shared" si="104"/>
        <v>0.1451388888888889</v>
      </c>
      <c r="AR96" s="182">
        <f t="shared" si="105"/>
        <v>6.9444444444444436E-4</v>
      </c>
      <c r="AS96" s="183">
        <f t="shared" si="106"/>
        <v>1</v>
      </c>
      <c r="AT96" s="184"/>
      <c r="AU96" s="185">
        <f t="shared" si="107"/>
        <v>0.17708333333333334</v>
      </c>
      <c r="AV96" s="186">
        <f t="shared" si="108"/>
        <v>0.1803921568627451</v>
      </c>
      <c r="AW96" s="187">
        <f t="shared" si="109"/>
        <v>0.97826086956521741</v>
      </c>
      <c r="AX96" s="188">
        <f t="shared" si="110"/>
        <v>3.1250000000000007E-2</v>
      </c>
      <c r="AY96" s="180">
        <f t="shared" si="77"/>
        <v>0.82291666666666663</v>
      </c>
      <c r="AZ96" s="181">
        <f t="shared" si="78"/>
        <v>0.1451388888888889</v>
      </c>
      <c r="BA96" s="182">
        <f t="shared" si="79"/>
        <v>6.9444444444444447E-4</v>
      </c>
      <c r="BB96" s="184">
        <f t="shared" si="111"/>
        <v>1</v>
      </c>
    </row>
    <row r="97" spans="1:54" x14ac:dyDescent="0.2">
      <c r="B97" s="173">
        <v>30</v>
      </c>
      <c r="C97" s="35">
        <f t="shared" si="76"/>
        <v>4</v>
      </c>
      <c r="D97" s="18" t="s">
        <v>12</v>
      </c>
      <c r="E97" s="28">
        <v>0.25</v>
      </c>
      <c r="F97" s="28">
        <v>0.58333333333333337</v>
      </c>
      <c r="G97" s="37">
        <f t="shared" si="82"/>
        <v>480</v>
      </c>
      <c r="H97" s="33" t="str">
        <f t="shared" si="80"/>
        <v>T1</v>
      </c>
      <c r="I97" s="29">
        <v>1013</v>
      </c>
      <c r="J97" s="54">
        <f>VLOOKUP(I97,Produtos!$A$2:$C$52,3,FALSE)</f>
        <v>10</v>
      </c>
      <c r="K97" s="54">
        <f t="shared" si="81"/>
        <v>360</v>
      </c>
      <c r="L97" s="29">
        <v>802</v>
      </c>
      <c r="M97" s="29">
        <v>15</v>
      </c>
      <c r="N97" s="29">
        <v>60</v>
      </c>
      <c r="O97" s="29">
        <v>0</v>
      </c>
      <c r="P97" s="29">
        <v>75</v>
      </c>
      <c r="Q97" s="29">
        <v>340</v>
      </c>
      <c r="R97" s="39">
        <f t="shared" si="17"/>
        <v>5</v>
      </c>
      <c r="T97" s="123">
        <f t="shared" si="83"/>
        <v>420</v>
      </c>
      <c r="U97" s="2">
        <f t="shared" si="84"/>
        <v>80</v>
      </c>
      <c r="V97" s="2">
        <f t="shared" si="85"/>
        <v>340</v>
      </c>
      <c r="W97" s="2">
        <f t="shared" si="86"/>
        <v>136.16666666666666</v>
      </c>
      <c r="X97" s="2">
        <f t="shared" si="87"/>
        <v>203.83333333333334</v>
      </c>
      <c r="Y97" s="2">
        <f t="shared" si="88"/>
        <v>133.66666666666666</v>
      </c>
      <c r="Z97" s="2">
        <f t="shared" si="89"/>
        <v>2.5</v>
      </c>
      <c r="AA97" s="124">
        <f t="shared" si="90"/>
        <v>286.33333333333337</v>
      </c>
      <c r="AB97" s="13"/>
      <c r="AC97" s="123">
        <f t="shared" si="91"/>
        <v>2520</v>
      </c>
      <c r="AD97" s="2">
        <f t="shared" si="92"/>
        <v>480</v>
      </c>
      <c r="AE97" s="55">
        <f t="shared" si="93"/>
        <v>2040</v>
      </c>
      <c r="AF97" s="55">
        <f t="shared" si="94"/>
        <v>817</v>
      </c>
      <c r="AG97" s="2">
        <f t="shared" si="95"/>
        <v>1223</v>
      </c>
      <c r="AH97" s="2">
        <f t="shared" si="96"/>
        <v>802</v>
      </c>
      <c r="AI97" s="2">
        <f t="shared" si="97"/>
        <v>15</v>
      </c>
      <c r="AJ97" s="124">
        <f t="shared" si="98"/>
        <v>1718</v>
      </c>
      <c r="AK97" s="13"/>
      <c r="AL97" s="176">
        <f t="shared" si="99"/>
        <v>0.80952380952380953</v>
      </c>
      <c r="AM97" s="177">
        <f t="shared" si="100"/>
        <v>0.40049019607843134</v>
      </c>
      <c r="AN97" s="178">
        <f t="shared" si="101"/>
        <v>0.98164014687882495</v>
      </c>
      <c r="AO97" s="179">
        <f t="shared" si="102"/>
        <v>0.31825396825396823</v>
      </c>
      <c r="AP97" s="180">
        <f t="shared" si="103"/>
        <v>0.19047619047619047</v>
      </c>
      <c r="AQ97" s="181">
        <f t="shared" si="104"/>
        <v>0.48531746031746031</v>
      </c>
      <c r="AR97" s="182">
        <f t="shared" si="105"/>
        <v>5.9523809523809521E-3</v>
      </c>
      <c r="AS97" s="183">
        <f t="shared" si="106"/>
        <v>1</v>
      </c>
      <c r="AT97" s="184"/>
      <c r="AU97" s="185">
        <f t="shared" si="107"/>
        <v>0.80952380952380953</v>
      </c>
      <c r="AV97" s="186">
        <f t="shared" si="108"/>
        <v>0.40049019607843139</v>
      </c>
      <c r="AW97" s="187">
        <f t="shared" si="109"/>
        <v>0.98164014687882495</v>
      </c>
      <c r="AX97" s="188">
        <f t="shared" si="110"/>
        <v>0.31825396825396823</v>
      </c>
      <c r="AY97" s="180">
        <f t="shared" si="77"/>
        <v>0.19047619047619047</v>
      </c>
      <c r="AZ97" s="181">
        <f t="shared" si="78"/>
        <v>0.48531746031746031</v>
      </c>
      <c r="BA97" s="182">
        <f t="shared" si="79"/>
        <v>5.9523809523809521E-3</v>
      </c>
      <c r="BB97" s="184">
        <f t="shared" si="111"/>
        <v>1</v>
      </c>
    </row>
    <row r="98" spans="1:54" x14ac:dyDescent="0.2">
      <c r="B98" s="173">
        <v>30</v>
      </c>
      <c r="C98" s="35">
        <f t="shared" si="76"/>
        <v>4</v>
      </c>
      <c r="D98" s="18" t="s">
        <v>13</v>
      </c>
      <c r="E98" s="28">
        <v>0.58333333333333337</v>
      </c>
      <c r="F98" s="28">
        <v>0.91666666666666663</v>
      </c>
      <c r="G98" s="37">
        <f t="shared" si="82"/>
        <v>480</v>
      </c>
      <c r="H98" s="33" t="str">
        <f t="shared" si="80"/>
        <v>T2</v>
      </c>
      <c r="I98" s="29">
        <v>1013</v>
      </c>
      <c r="J98" s="54">
        <f>VLOOKUP(I98,Produtos!$A$2:$C$52,3,FALSE)</f>
        <v>10</v>
      </c>
      <c r="K98" s="54">
        <f t="shared" si="81"/>
        <v>360</v>
      </c>
      <c r="L98" s="29">
        <v>450</v>
      </c>
      <c r="M98" s="29">
        <v>5</v>
      </c>
      <c r="N98" s="29">
        <v>30</v>
      </c>
      <c r="O98" s="29">
        <v>0</v>
      </c>
      <c r="P98" s="29">
        <v>10</v>
      </c>
      <c r="Q98" s="29">
        <v>200</v>
      </c>
      <c r="R98" s="39">
        <f t="shared" si="17"/>
        <v>240</v>
      </c>
      <c r="T98" s="123">
        <f t="shared" si="83"/>
        <v>450</v>
      </c>
      <c r="U98" s="2">
        <f t="shared" si="84"/>
        <v>250</v>
      </c>
      <c r="V98" s="2">
        <f t="shared" si="85"/>
        <v>200</v>
      </c>
      <c r="W98" s="2">
        <f t="shared" si="86"/>
        <v>75.833333333333329</v>
      </c>
      <c r="X98" s="2">
        <f t="shared" si="87"/>
        <v>124.16666666666667</v>
      </c>
      <c r="Y98" s="2">
        <f t="shared" si="88"/>
        <v>75</v>
      </c>
      <c r="Z98" s="2">
        <f t="shared" si="89"/>
        <v>0.83333333333333337</v>
      </c>
      <c r="AA98" s="124">
        <f t="shared" si="90"/>
        <v>375</v>
      </c>
      <c r="AB98" s="13"/>
      <c r="AC98" s="123">
        <f t="shared" si="91"/>
        <v>2700</v>
      </c>
      <c r="AD98" s="2">
        <f t="shared" si="92"/>
        <v>1500</v>
      </c>
      <c r="AE98" s="55">
        <f t="shared" si="93"/>
        <v>1200</v>
      </c>
      <c r="AF98" s="55">
        <f t="shared" si="94"/>
        <v>455</v>
      </c>
      <c r="AG98" s="2">
        <f t="shared" si="95"/>
        <v>745</v>
      </c>
      <c r="AH98" s="2">
        <f t="shared" si="96"/>
        <v>450</v>
      </c>
      <c r="AI98" s="2">
        <f t="shared" si="97"/>
        <v>5</v>
      </c>
      <c r="AJ98" s="124">
        <f t="shared" si="98"/>
        <v>2250</v>
      </c>
      <c r="AK98" s="13"/>
      <c r="AL98" s="176">
        <f t="shared" si="99"/>
        <v>0.44444444444444442</v>
      </c>
      <c r="AM98" s="177">
        <f t="shared" si="100"/>
        <v>0.37916666666666665</v>
      </c>
      <c r="AN98" s="178">
        <f t="shared" si="101"/>
        <v>0.98901098901098905</v>
      </c>
      <c r="AO98" s="179">
        <f t="shared" si="102"/>
        <v>0.16666666666666666</v>
      </c>
      <c r="AP98" s="180">
        <f t="shared" si="103"/>
        <v>0.55555555555555558</v>
      </c>
      <c r="AQ98" s="181">
        <f t="shared" si="104"/>
        <v>0.27592592592592596</v>
      </c>
      <c r="AR98" s="182">
        <f t="shared" si="105"/>
        <v>1.8518518518518519E-3</v>
      </c>
      <c r="AS98" s="183">
        <f t="shared" si="106"/>
        <v>1</v>
      </c>
      <c r="AT98" s="184"/>
      <c r="AU98" s="185">
        <f t="shared" si="107"/>
        <v>0.44444444444444442</v>
      </c>
      <c r="AV98" s="186">
        <f t="shared" si="108"/>
        <v>0.37916666666666665</v>
      </c>
      <c r="AW98" s="187">
        <f t="shared" si="109"/>
        <v>0.98901098901098905</v>
      </c>
      <c r="AX98" s="188">
        <f t="shared" si="110"/>
        <v>0.16666666666666666</v>
      </c>
      <c r="AY98" s="180">
        <f t="shared" si="77"/>
        <v>0.55555555555555558</v>
      </c>
      <c r="AZ98" s="181">
        <f t="shared" si="78"/>
        <v>0.27592592592592591</v>
      </c>
      <c r="BA98" s="182">
        <f t="shared" si="79"/>
        <v>1.8518518518518519E-3</v>
      </c>
      <c r="BB98" s="184">
        <f t="shared" si="111"/>
        <v>1</v>
      </c>
    </row>
    <row r="99" spans="1:54" x14ac:dyDescent="0.2">
      <c r="B99" s="173">
        <v>31</v>
      </c>
      <c r="C99" s="35">
        <f t="shared" si="76"/>
        <v>5</v>
      </c>
      <c r="D99" s="18" t="s">
        <v>3</v>
      </c>
      <c r="E99" s="28">
        <v>0.91666666666666663</v>
      </c>
      <c r="F99" s="28">
        <v>0.25</v>
      </c>
      <c r="G99" s="37">
        <f t="shared" si="82"/>
        <v>480</v>
      </c>
      <c r="H99" s="33" t="str">
        <f t="shared" si="80"/>
        <v>T3</v>
      </c>
      <c r="I99" s="29">
        <v>1014</v>
      </c>
      <c r="J99" s="54">
        <f>VLOOKUP(I99,Produtos!$A$2:$C$52,3,FALSE)</f>
        <v>15</v>
      </c>
      <c r="K99" s="54">
        <f t="shared" si="81"/>
        <v>240</v>
      </c>
      <c r="L99" s="29">
        <v>380</v>
      </c>
      <c r="M99" s="29">
        <v>10</v>
      </c>
      <c r="N99" s="29">
        <v>0</v>
      </c>
      <c r="O99" s="29">
        <v>25</v>
      </c>
      <c r="P99" s="29">
        <v>15</v>
      </c>
      <c r="Q99" s="29">
        <v>197</v>
      </c>
      <c r="R99" s="39">
        <f t="shared" si="17"/>
        <v>243</v>
      </c>
      <c r="T99" s="123">
        <f t="shared" si="83"/>
        <v>480</v>
      </c>
      <c r="U99" s="2">
        <f t="shared" si="84"/>
        <v>283</v>
      </c>
      <c r="V99" s="2">
        <f t="shared" si="85"/>
        <v>197</v>
      </c>
      <c r="W99" s="2">
        <f t="shared" si="86"/>
        <v>97.5</v>
      </c>
      <c r="X99" s="2">
        <f t="shared" si="87"/>
        <v>99.5</v>
      </c>
      <c r="Y99" s="2">
        <f t="shared" si="88"/>
        <v>95</v>
      </c>
      <c r="Z99" s="2">
        <f t="shared" si="89"/>
        <v>2.5</v>
      </c>
      <c r="AA99" s="124">
        <f t="shared" si="90"/>
        <v>385</v>
      </c>
      <c r="AB99" s="13"/>
      <c r="AC99" s="123">
        <f t="shared" si="91"/>
        <v>1920</v>
      </c>
      <c r="AD99" s="2">
        <f t="shared" si="92"/>
        <v>1132</v>
      </c>
      <c r="AE99" s="55">
        <f t="shared" si="93"/>
        <v>788</v>
      </c>
      <c r="AF99" s="55">
        <f t="shared" si="94"/>
        <v>390</v>
      </c>
      <c r="AG99" s="2">
        <f t="shared" si="95"/>
        <v>398</v>
      </c>
      <c r="AH99" s="2">
        <f t="shared" si="96"/>
        <v>380</v>
      </c>
      <c r="AI99" s="2">
        <f t="shared" si="97"/>
        <v>10</v>
      </c>
      <c r="AJ99" s="124">
        <f t="shared" si="98"/>
        <v>1540</v>
      </c>
      <c r="AK99" s="13"/>
      <c r="AL99" s="176">
        <f t="shared" si="99"/>
        <v>0.41041666666666665</v>
      </c>
      <c r="AM99" s="177">
        <f t="shared" si="100"/>
        <v>0.49492385786802029</v>
      </c>
      <c r="AN99" s="178">
        <f t="shared" si="101"/>
        <v>0.97435897435897434</v>
      </c>
      <c r="AO99" s="179">
        <f t="shared" si="102"/>
        <v>0.19791666666666666</v>
      </c>
      <c r="AP99" s="180">
        <f>IF(I99="NP",0,U99/T99)</f>
        <v>0.58958333333333335</v>
      </c>
      <c r="AQ99" s="181">
        <f t="shared" si="104"/>
        <v>0.20729166666666668</v>
      </c>
      <c r="AR99" s="182">
        <f t="shared" si="105"/>
        <v>5.208333333333333E-3</v>
      </c>
      <c r="AS99" s="183">
        <f t="shared" si="106"/>
        <v>1</v>
      </c>
      <c r="AT99" s="184"/>
      <c r="AU99" s="185">
        <f t="shared" si="107"/>
        <v>0.41041666666666665</v>
      </c>
      <c r="AV99" s="186">
        <f t="shared" si="108"/>
        <v>0.49492385786802029</v>
      </c>
      <c r="AW99" s="187">
        <f t="shared" si="109"/>
        <v>0.97435897435897434</v>
      </c>
      <c r="AX99" s="188">
        <f t="shared" si="110"/>
        <v>0.19791666666666666</v>
      </c>
      <c r="AY99" s="180">
        <f t="shared" si="77"/>
        <v>0.58958333333333335</v>
      </c>
      <c r="AZ99" s="181">
        <f t="shared" si="78"/>
        <v>0.20729166666666668</v>
      </c>
      <c r="BA99" s="182">
        <f t="shared" si="79"/>
        <v>5.208333333333333E-3</v>
      </c>
      <c r="BB99" s="184">
        <f t="shared" si="111"/>
        <v>1</v>
      </c>
    </row>
    <row r="100" spans="1:54" x14ac:dyDescent="0.2">
      <c r="B100" s="173">
        <v>31</v>
      </c>
      <c r="C100" s="35">
        <f t="shared" si="76"/>
        <v>5</v>
      </c>
      <c r="D100" s="18" t="s">
        <v>12</v>
      </c>
      <c r="E100" s="28">
        <v>0.25</v>
      </c>
      <c r="F100" s="28">
        <v>0.58333333333333337</v>
      </c>
      <c r="G100" s="37">
        <f t="shared" si="82"/>
        <v>480</v>
      </c>
      <c r="H100" s="33" t="str">
        <f t="shared" si="80"/>
        <v>T1</v>
      </c>
      <c r="I100" s="29">
        <v>1014</v>
      </c>
      <c r="J100" s="54">
        <f>VLOOKUP(I100,Produtos!$A$2:$C$52,3,FALSE)</f>
        <v>15</v>
      </c>
      <c r="K100" s="54">
        <f t="shared" si="81"/>
        <v>240</v>
      </c>
      <c r="L100" s="29">
        <v>640</v>
      </c>
      <c r="M100" s="29">
        <v>10</v>
      </c>
      <c r="N100" s="29">
        <v>60</v>
      </c>
      <c r="O100" s="29">
        <v>0</v>
      </c>
      <c r="P100" s="29">
        <v>25</v>
      </c>
      <c r="Q100" s="29">
        <v>305</v>
      </c>
      <c r="R100" s="39">
        <f>G100-N100-O100-P100-Q100</f>
        <v>90</v>
      </c>
      <c r="T100" s="123">
        <f t="shared" si="83"/>
        <v>420</v>
      </c>
      <c r="U100" s="2">
        <f t="shared" si="84"/>
        <v>115</v>
      </c>
      <c r="V100" s="2">
        <f t="shared" si="85"/>
        <v>305</v>
      </c>
      <c r="W100" s="2">
        <f>AF100*J100/60</f>
        <v>162.5</v>
      </c>
      <c r="X100" s="2">
        <f t="shared" si="87"/>
        <v>142.5</v>
      </c>
      <c r="Y100" s="2">
        <f t="shared" si="88"/>
        <v>160</v>
      </c>
      <c r="Z100" s="2">
        <f t="shared" si="89"/>
        <v>2.5</v>
      </c>
      <c r="AA100" s="124">
        <f t="shared" si="90"/>
        <v>260</v>
      </c>
      <c r="AB100" s="13"/>
      <c r="AC100" s="123">
        <f t="shared" si="91"/>
        <v>1680</v>
      </c>
      <c r="AD100" s="2">
        <f t="shared" si="92"/>
        <v>460</v>
      </c>
      <c r="AE100" s="55">
        <f t="shared" si="93"/>
        <v>1220</v>
      </c>
      <c r="AF100" s="55">
        <f t="shared" si="94"/>
        <v>650</v>
      </c>
      <c r="AG100" s="2">
        <f t="shared" si="95"/>
        <v>570</v>
      </c>
      <c r="AH100" s="2">
        <f t="shared" si="96"/>
        <v>640</v>
      </c>
      <c r="AI100" s="2">
        <f t="shared" si="97"/>
        <v>10</v>
      </c>
      <c r="AJ100" s="124">
        <f t="shared" si="98"/>
        <v>1040</v>
      </c>
      <c r="AK100" s="13"/>
      <c r="AL100" s="176">
        <f t="shared" si="99"/>
        <v>0.72619047619047616</v>
      </c>
      <c r="AM100" s="177">
        <f t="shared" si="100"/>
        <v>0.53278688524590168</v>
      </c>
      <c r="AN100" s="178">
        <f t="shared" si="101"/>
        <v>0.98461538461538467</v>
      </c>
      <c r="AO100" s="179">
        <f t="shared" si="102"/>
        <v>0.38095238095238099</v>
      </c>
      <c r="AP100" s="180">
        <f t="shared" si="103"/>
        <v>0.27380952380952384</v>
      </c>
      <c r="AQ100" s="181">
        <f t="shared" si="104"/>
        <v>0.3392857142857143</v>
      </c>
      <c r="AR100" s="182">
        <f t="shared" si="105"/>
        <v>5.9523809523809521E-3</v>
      </c>
      <c r="AS100" s="183">
        <f t="shared" si="106"/>
        <v>1.0000000000000002</v>
      </c>
      <c r="AT100" s="184"/>
      <c r="AU100" s="185">
        <f t="shared" si="107"/>
        <v>0.72619047619047616</v>
      </c>
      <c r="AV100" s="186">
        <f t="shared" si="108"/>
        <v>0.53278688524590168</v>
      </c>
      <c r="AW100" s="187">
        <f t="shared" si="109"/>
        <v>0.98461538461538467</v>
      </c>
      <c r="AX100" s="188">
        <f t="shared" si="110"/>
        <v>0.38095238095238099</v>
      </c>
      <c r="AY100" s="180">
        <f t="shared" si="77"/>
        <v>0.27380952380952384</v>
      </c>
      <c r="AZ100" s="181">
        <f t="shared" si="78"/>
        <v>0.3392857142857143</v>
      </c>
      <c r="BA100" s="182">
        <f t="shared" si="79"/>
        <v>5.9523809523809521E-3</v>
      </c>
      <c r="BB100" s="184">
        <f t="shared" si="111"/>
        <v>1.0000000000000002</v>
      </c>
    </row>
    <row r="101" spans="1:54" ht="13.5" thickBot="1" x14ac:dyDescent="0.25">
      <c r="B101" s="174">
        <v>31</v>
      </c>
      <c r="C101" s="36">
        <f t="shared" si="76"/>
        <v>5</v>
      </c>
      <c r="D101" s="18" t="s">
        <v>13</v>
      </c>
      <c r="E101" s="28">
        <v>0.58333333333333337</v>
      </c>
      <c r="F101" s="28">
        <v>0.91666666666666663</v>
      </c>
      <c r="G101" s="37">
        <f t="shared" si="82"/>
        <v>480</v>
      </c>
      <c r="H101" s="33" t="str">
        <f t="shared" si="80"/>
        <v>T2</v>
      </c>
      <c r="I101" s="29">
        <v>1014</v>
      </c>
      <c r="J101" s="54">
        <f>VLOOKUP(I101,Produtos!$A$2:$C$52,3,FALSE)</f>
        <v>15</v>
      </c>
      <c r="K101" s="54">
        <f t="shared" si="81"/>
        <v>240</v>
      </c>
      <c r="L101" s="29">
        <v>145</v>
      </c>
      <c r="M101" s="29">
        <v>27</v>
      </c>
      <c r="N101" s="29">
        <v>0</v>
      </c>
      <c r="O101" s="29">
        <v>15</v>
      </c>
      <c r="P101" s="29">
        <v>5</v>
      </c>
      <c r="Q101" s="29">
        <v>70</v>
      </c>
      <c r="R101" s="39">
        <f>G101-N101-O101-P101-Q101</f>
        <v>390</v>
      </c>
      <c r="T101" s="123">
        <f t="shared" si="83"/>
        <v>480</v>
      </c>
      <c r="U101" s="2">
        <f t="shared" si="84"/>
        <v>410</v>
      </c>
      <c r="V101" s="2">
        <f t="shared" si="85"/>
        <v>70</v>
      </c>
      <c r="W101" s="2">
        <f>AF101*J101/60</f>
        <v>43</v>
      </c>
      <c r="X101" s="2">
        <f t="shared" si="87"/>
        <v>27</v>
      </c>
      <c r="Y101" s="2">
        <f t="shared" si="88"/>
        <v>36.25</v>
      </c>
      <c r="Z101" s="2">
        <f t="shared" si="89"/>
        <v>6.75</v>
      </c>
      <c r="AA101" s="124">
        <f t="shared" si="90"/>
        <v>443.75</v>
      </c>
      <c r="AB101" s="13"/>
      <c r="AC101" s="123">
        <f t="shared" si="91"/>
        <v>1920</v>
      </c>
      <c r="AD101" s="2">
        <f t="shared" si="92"/>
        <v>1640</v>
      </c>
      <c r="AE101" s="55">
        <f t="shared" si="93"/>
        <v>280</v>
      </c>
      <c r="AF101" s="55">
        <f t="shared" si="94"/>
        <v>172</v>
      </c>
      <c r="AG101" s="2">
        <f t="shared" si="95"/>
        <v>108</v>
      </c>
      <c r="AH101" s="2">
        <f t="shared" si="96"/>
        <v>145</v>
      </c>
      <c r="AI101" s="2">
        <f t="shared" si="97"/>
        <v>27</v>
      </c>
      <c r="AJ101" s="124">
        <f t="shared" si="98"/>
        <v>1775</v>
      </c>
      <c r="AK101" s="13"/>
      <c r="AL101" s="176">
        <f>IF(I101="NP",0,V101/T101)</f>
        <v>0.14583333333333334</v>
      </c>
      <c r="AM101" s="177">
        <f t="shared" si="100"/>
        <v>0.61428571428571432</v>
      </c>
      <c r="AN101" s="178">
        <f t="shared" si="101"/>
        <v>0.84302325581395354</v>
      </c>
      <c r="AO101" s="179">
        <f t="shared" si="102"/>
        <v>7.5520833333333356E-2</v>
      </c>
      <c r="AP101" s="180">
        <f t="shared" si="103"/>
        <v>0.85416666666666663</v>
      </c>
      <c r="AQ101" s="181">
        <f t="shared" si="104"/>
        <v>5.6250000000000001E-2</v>
      </c>
      <c r="AR101" s="182">
        <f t="shared" si="105"/>
        <v>1.40625E-2</v>
      </c>
      <c r="AS101" s="183">
        <f t="shared" si="106"/>
        <v>1</v>
      </c>
      <c r="AT101" s="184"/>
      <c r="AU101" s="185">
        <f t="shared" si="107"/>
        <v>0.14583333333333334</v>
      </c>
      <c r="AV101" s="186">
        <f t="shared" si="108"/>
        <v>0.61428571428571432</v>
      </c>
      <c r="AW101" s="187">
        <f t="shared" si="109"/>
        <v>0.84302325581395354</v>
      </c>
      <c r="AX101" s="188">
        <f t="shared" si="110"/>
        <v>7.5520833333333356E-2</v>
      </c>
      <c r="AY101" s="180">
        <f t="shared" si="77"/>
        <v>0.85416666666666663</v>
      </c>
      <c r="AZ101" s="181">
        <f t="shared" si="78"/>
        <v>5.6250000000000001E-2</v>
      </c>
      <c r="BA101" s="182">
        <f t="shared" si="79"/>
        <v>1.40625E-2</v>
      </c>
      <c r="BB101" s="184">
        <f t="shared" si="111"/>
        <v>1</v>
      </c>
    </row>
    <row r="102" spans="1:54" ht="13.5" thickBot="1" x14ac:dyDescent="0.25">
      <c r="A102" s="78"/>
      <c r="B102" s="59" t="s">
        <v>30</v>
      </c>
      <c r="C102" s="59"/>
      <c r="D102" s="59"/>
      <c r="E102" s="59"/>
      <c r="F102" s="59"/>
      <c r="G102" s="60">
        <f>SUM(G9:G101)</f>
        <v>42480</v>
      </c>
      <c r="H102" s="60"/>
      <c r="I102" s="59"/>
      <c r="J102" s="59"/>
      <c r="K102" s="59"/>
      <c r="L102" s="61">
        <f t="shared" ref="L102:R102" si="112">SUM(L9:L101)</f>
        <v>44202</v>
      </c>
      <c r="M102" s="61">
        <f t="shared" si="112"/>
        <v>1230</v>
      </c>
      <c r="N102" s="61">
        <f t="shared" si="112"/>
        <v>3265</v>
      </c>
      <c r="O102" s="61">
        <f t="shared" si="112"/>
        <v>785</v>
      </c>
      <c r="P102" s="61">
        <f t="shared" si="112"/>
        <v>2558</v>
      </c>
      <c r="Q102" s="61">
        <f t="shared" si="112"/>
        <v>20814</v>
      </c>
      <c r="R102" s="61">
        <f t="shared" si="112"/>
        <v>15058</v>
      </c>
      <c r="S102" s="61"/>
      <c r="T102" s="125">
        <f t="shared" ref="T102:AA102" si="113">SUM(T9:T101)</f>
        <v>39215</v>
      </c>
      <c r="U102" s="117">
        <f t="shared" si="113"/>
        <v>18401</v>
      </c>
      <c r="V102" s="117">
        <f t="shared" si="113"/>
        <v>20814</v>
      </c>
      <c r="W102" s="117">
        <f t="shared" si="113"/>
        <v>10918.916666666668</v>
      </c>
      <c r="X102" s="117">
        <f t="shared" si="113"/>
        <v>9895.0833333333339</v>
      </c>
      <c r="Y102" s="117">
        <f t="shared" si="113"/>
        <v>10622.166666666668</v>
      </c>
      <c r="Z102" s="117">
        <f t="shared" si="113"/>
        <v>296.74999999999994</v>
      </c>
      <c r="AA102" s="118">
        <f t="shared" si="113"/>
        <v>28592.833333333339</v>
      </c>
      <c r="AB102" s="117"/>
      <c r="AC102" s="125">
        <f t="shared" ref="AC102:AJ102" si="114">SUM(AC9:AC101)</f>
        <v>172865</v>
      </c>
      <c r="AD102" s="117">
        <f t="shared" si="114"/>
        <v>79275</v>
      </c>
      <c r="AE102" s="117">
        <f t="shared" si="114"/>
        <v>93590</v>
      </c>
      <c r="AF102" s="117">
        <f t="shared" si="114"/>
        <v>45432</v>
      </c>
      <c r="AG102" s="117">
        <f t="shared" si="114"/>
        <v>48158</v>
      </c>
      <c r="AH102" s="117">
        <f t="shared" si="114"/>
        <v>44202</v>
      </c>
      <c r="AI102" s="117">
        <f t="shared" si="114"/>
        <v>1230</v>
      </c>
      <c r="AJ102" s="118">
        <f t="shared" si="114"/>
        <v>128663</v>
      </c>
      <c r="AK102" s="61"/>
      <c r="AL102" s="189">
        <f>V102/T102</f>
        <v>0.53076628841004714</v>
      </c>
      <c r="AM102" s="190">
        <f>W102/V102</f>
        <v>0.52459482399666901</v>
      </c>
      <c r="AN102" s="190">
        <f>Y102/(Y102+Z102)</f>
        <v>0.97282239538415749</v>
      </c>
      <c r="AO102" s="190">
        <f t="shared" ref="AO102" si="115">AL102*AM102*AN102</f>
        <v>0.27086999022482894</v>
      </c>
      <c r="AP102" s="190">
        <f t="shared" ref="AP102" si="116">IF(I102="NP",0,U102/T102)</f>
        <v>0.46923371158995281</v>
      </c>
      <c r="AQ102" s="190">
        <f t="shared" ref="AQ102" si="117">IF(I102="NP",0,X102/T102)</f>
        <v>0.25232904075821327</v>
      </c>
      <c r="AR102" s="190">
        <f t="shared" ref="AR102" si="118">IF(I102="NP",0,Z102/T102)</f>
        <v>7.5672574270049713E-3</v>
      </c>
      <c r="AS102" s="191">
        <f t="shared" ref="AS102" si="119">AO102+AP102+AQ102+AR102</f>
        <v>1</v>
      </c>
      <c r="AT102" s="192"/>
      <c r="AU102" s="193">
        <f>AE102/AC102</f>
        <v>0.54140514274144569</v>
      </c>
      <c r="AV102" s="194">
        <f>AF102/AE102</f>
        <v>0.48543647825622394</v>
      </c>
      <c r="AW102" s="194">
        <f>AH102/(AH102+AI102)</f>
        <v>0.97292657157950346</v>
      </c>
      <c r="AX102" s="194">
        <f t="shared" ref="AX102" si="120">AU102*AV102*AW102</f>
        <v>0.25570242674919741</v>
      </c>
      <c r="AY102" s="190">
        <f t="shared" si="77"/>
        <v>0.45859485725855437</v>
      </c>
      <c r="AZ102" s="190">
        <f t="shared" si="78"/>
        <v>0.27858733693923005</v>
      </c>
      <c r="BA102" s="190">
        <f t="shared" si="79"/>
        <v>7.115379053018251E-3</v>
      </c>
      <c r="BB102" s="191">
        <f t="shared" ref="BB102" si="121">AX102+AY102+AZ102+BA102</f>
        <v>1</v>
      </c>
    </row>
    <row r="103" spans="1:54" s="19" customFormat="1" ht="13.5" thickBot="1" x14ac:dyDescent="0.25">
      <c r="B103" s="79"/>
      <c r="C103" s="79"/>
      <c r="D103" s="79"/>
      <c r="E103" s="79"/>
      <c r="F103" s="79"/>
      <c r="G103" s="80"/>
      <c r="H103" s="80"/>
      <c r="I103" s="79"/>
      <c r="J103" s="79"/>
      <c r="K103" s="79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2"/>
      <c r="AM103" s="82"/>
      <c r="AN103" s="82"/>
      <c r="AO103" s="82"/>
      <c r="AP103" s="82"/>
      <c r="AQ103" s="82"/>
      <c r="AR103" s="82"/>
      <c r="AS103" s="82"/>
      <c r="AT103" s="82"/>
      <c r="AU103" s="83"/>
      <c r="AV103" s="83"/>
      <c r="AW103" s="83"/>
      <c r="AX103" s="83"/>
      <c r="AY103" s="82"/>
      <c r="AZ103" s="82"/>
      <c r="BA103" s="82"/>
      <c r="BB103" s="82"/>
    </row>
    <row r="104" spans="1:54" ht="57" thickBot="1" x14ac:dyDescent="0.25">
      <c r="B104" s="19"/>
      <c r="C104" s="19"/>
      <c r="D104" s="19"/>
      <c r="E104" s="19"/>
      <c r="F104" s="19"/>
      <c r="G104" s="19"/>
      <c r="H104" s="71"/>
      <c r="I104" s="195" t="s">
        <v>76</v>
      </c>
      <c r="J104" s="75" t="s">
        <v>15</v>
      </c>
      <c r="K104" s="73" t="s">
        <v>5</v>
      </c>
      <c r="L104" s="135" t="s">
        <v>6</v>
      </c>
      <c r="M104" s="136" t="s">
        <v>7</v>
      </c>
      <c r="N104" s="136" t="s">
        <v>8</v>
      </c>
      <c r="O104" s="136" t="s">
        <v>9</v>
      </c>
      <c r="P104" s="136" t="s">
        <v>10</v>
      </c>
      <c r="Q104" s="137" t="s">
        <v>11</v>
      </c>
      <c r="R104" s="138" t="s">
        <v>4</v>
      </c>
      <c r="S104" s="19"/>
      <c r="T104" s="126" t="s">
        <v>51</v>
      </c>
      <c r="U104" s="127" t="s">
        <v>25</v>
      </c>
      <c r="V104" s="127" t="s">
        <v>24</v>
      </c>
      <c r="W104" s="127" t="s">
        <v>57</v>
      </c>
      <c r="X104" s="127" t="s">
        <v>52</v>
      </c>
      <c r="Y104" s="127" t="s">
        <v>59</v>
      </c>
      <c r="Z104" s="127" t="s">
        <v>58</v>
      </c>
      <c r="AA104" s="128" t="s">
        <v>62</v>
      </c>
      <c r="AB104" s="71"/>
      <c r="AC104" s="126" t="s">
        <v>60</v>
      </c>
      <c r="AD104" s="127" t="s">
        <v>61</v>
      </c>
      <c r="AE104" s="127" t="s">
        <v>23</v>
      </c>
      <c r="AF104" s="127" t="s">
        <v>53</v>
      </c>
      <c r="AG104" s="127" t="s">
        <v>56</v>
      </c>
      <c r="AH104" s="127" t="s">
        <v>54</v>
      </c>
      <c r="AI104" s="127" t="s">
        <v>55</v>
      </c>
      <c r="AJ104" s="128" t="s">
        <v>63</v>
      </c>
      <c r="AK104" s="71"/>
      <c r="AL104" s="105" t="s">
        <v>26</v>
      </c>
      <c r="AM104" s="106" t="s">
        <v>27</v>
      </c>
      <c r="AN104" s="107" t="s">
        <v>28</v>
      </c>
      <c r="AO104" s="108" t="s">
        <v>29</v>
      </c>
      <c r="AP104" s="93" t="s">
        <v>66</v>
      </c>
      <c r="AQ104" s="94" t="s">
        <v>67</v>
      </c>
      <c r="AR104" s="95" t="s">
        <v>68</v>
      </c>
      <c r="AS104" s="96" t="s">
        <v>70</v>
      </c>
      <c r="AT104" s="145"/>
      <c r="AU104" s="105" t="s">
        <v>26</v>
      </c>
      <c r="AV104" s="106" t="s">
        <v>27</v>
      </c>
      <c r="AW104" s="107" t="s">
        <v>28</v>
      </c>
      <c r="AX104" s="108" t="s">
        <v>29</v>
      </c>
      <c r="AY104" s="93" t="s">
        <v>66</v>
      </c>
      <c r="AZ104" s="94" t="s">
        <v>67</v>
      </c>
      <c r="BA104" s="95" t="s">
        <v>68</v>
      </c>
      <c r="BB104" s="96" t="s">
        <v>70</v>
      </c>
    </row>
    <row r="105" spans="1:54" x14ac:dyDescent="0.2">
      <c r="H105" s="13"/>
      <c r="I105" s="196"/>
      <c r="J105" s="17" t="s">
        <v>3</v>
      </c>
      <c r="K105" s="13">
        <f>SUMIF($D$9:$D$101,$J$105,$G$9:$G$101)</f>
        <v>14400</v>
      </c>
      <c r="L105" s="13">
        <f t="shared" ref="L105:Q105" si="122">SUMIF($D$9:$D$101,$J$105,L9:L101)</f>
        <v>15663</v>
      </c>
      <c r="M105" s="13">
        <f t="shared" si="122"/>
        <v>327</v>
      </c>
      <c r="N105" s="13">
        <f t="shared" si="122"/>
        <v>1110</v>
      </c>
      <c r="O105" s="13">
        <f t="shared" si="122"/>
        <v>240</v>
      </c>
      <c r="P105" s="13">
        <f t="shared" si="122"/>
        <v>864</v>
      </c>
      <c r="Q105" s="13">
        <f t="shared" si="122"/>
        <v>7356</v>
      </c>
      <c r="R105" s="115">
        <f>K105-N105-O105-P105-Q105</f>
        <v>4830</v>
      </c>
      <c r="S105" s="13"/>
      <c r="T105" s="129">
        <f t="shared" ref="T105:AA105" si="123">SUMIF($D$9:$D$101,$J$105,T9:T101)</f>
        <v>13290</v>
      </c>
      <c r="U105" s="13">
        <f t="shared" si="123"/>
        <v>5934</v>
      </c>
      <c r="V105" s="13">
        <f t="shared" si="123"/>
        <v>7356</v>
      </c>
      <c r="W105" s="13">
        <f t="shared" si="123"/>
        <v>3878.833333333333</v>
      </c>
      <c r="X105" s="13">
        <f t="shared" si="123"/>
        <v>3477.1666666666665</v>
      </c>
      <c r="Y105" s="13">
        <f t="shared" si="123"/>
        <v>3801.25</v>
      </c>
      <c r="Z105" s="13">
        <f t="shared" si="123"/>
        <v>77.5833333333333</v>
      </c>
      <c r="AA105" s="115">
        <f t="shared" si="123"/>
        <v>9488.7500000000018</v>
      </c>
      <c r="AB105" s="13"/>
      <c r="AC105" s="129">
        <f t="shared" ref="AC105:AJ105" si="124">SUMIF($D$9:$D$101,$J$105,AC9:AC101)</f>
        <v>59400</v>
      </c>
      <c r="AD105" s="13">
        <f t="shared" si="124"/>
        <v>26533</v>
      </c>
      <c r="AE105" s="13">
        <f t="shared" si="124"/>
        <v>32867</v>
      </c>
      <c r="AF105" s="13">
        <f t="shared" si="124"/>
        <v>15990</v>
      </c>
      <c r="AG105" s="13">
        <f t="shared" si="124"/>
        <v>16877</v>
      </c>
      <c r="AH105" s="13">
        <f t="shared" si="124"/>
        <v>15663</v>
      </c>
      <c r="AI105" s="13">
        <f t="shared" si="124"/>
        <v>327</v>
      </c>
      <c r="AJ105" s="115">
        <f t="shared" si="124"/>
        <v>43737</v>
      </c>
      <c r="AK105" s="13"/>
      <c r="AL105" s="97">
        <f>IF(K105=0,0,V105/T105)</f>
        <v>0.5534988713318284</v>
      </c>
      <c r="AM105" s="86">
        <f>IF(K105=0,0,W105/V105)</f>
        <v>0.52730197571143733</v>
      </c>
      <c r="AN105" s="87">
        <f t="shared" ref="AN105:AN110" si="125">IF(K105=0,0,Y105/(Y105+Z105))</f>
        <v>0.97999828127014132</v>
      </c>
      <c r="AO105" s="58">
        <f t="shared" ref="AO105" si="126">AL105*AM105*AN105</f>
        <v>0.28602332580887879</v>
      </c>
      <c r="AP105" s="98">
        <f t="shared" ref="AP105:AP110" si="127">IF(K105=0,0,U105/T105)</f>
        <v>0.44650112866817154</v>
      </c>
      <c r="AQ105" s="99">
        <f t="shared" ref="AQ105:AQ110" si="128">IF(K105=0,0,X105/T105)</f>
        <v>0.2616378229245046</v>
      </c>
      <c r="AR105" s="100">
        <f t="shared" ref="AR105:AR110" si="129">IF(K105=0,0,Z105/T105)</f>
        <v>5.8377225984449438E-3</v>
      </c>
      <c r="AS105" s="101">
        <f t="shared" ref="AS105" si="130">AO105+AP105+AQ105+AR105</f>
        <v>1</v>
      </c>
      <c r="AT105" s="58"/>
      <c r="AU105" s="109">
        <f t="shared" ref="AU105:AU110" si="131">IF(K105=0,0,AE105/AC105)</f>
        <v>0.55331649831649832</v>
      </c>
      <c r="AV105" s="110">
        <f t="shared" ref="AV105:AV110" si="132">IF(K105=0,0,AF105/AE105)</f>
        <v>0.48650622204642957</v>
      </c>
      <c r="AW105" s="111">
        <f t="shared" ref="AW105:AW110" si="133">IF(K105=0,0,AH105/(AH105+AI105))</f>
        <v>0.97954971857410877</v>
      </c>
      <c r="AX105" s="146">
        <f>AU105*AV105*AW105</f>
        <v>0.26368686868686869</v>
      </c>
      <c r="AY105" s="98">
        <f t="shared" ref="AY105:AY110" si="134">IF(K105=0,0,AD105/AC105)</f>
        <v>0.44668350168350168</v>
      </c>
      <c r="AZ105" s="99">
        <f t="shared" ref="AZ105:AZ110" si="135">IF(K105=0,0,AG105/AC105)</f>
        <v>0.28412457912457911</v>
      </c>
      <c r="BA105" s="100">
        <f t="shared" ref="BA105:BA110" si="136">IF(K105=0,0,AI105/AC105)</f>
        <v>5.5050505050505049E-3</v>
      </c>
      <c r="BB105" s="101">
        <f t="shared" ref="BB105" si="137">AX105+AY105+AZ105+BA105</f>
        <v>0.99999999999999989</v>
      </c>
    </row>
    <row r="106" spans="1:54" x14ac:dyDescent="0.2">
      <c r="H106" s="13"/>
      <c r="I106" s="196"/>
      <c r="J106" s="17" t="s">
        <v>12</v>
      </c>
      <c r="K106" s="13">
        <f>SUMIF($D$9:$D$101,$J$106,$G$9:$G$101)</f>
        <v>14160</v>
      </c>
      <c r="L106" s="13">
        <f t="shared" ref="L106:Q106" si="138">SUMIF($D$9:$D$101,$J$106,L9:L101)</f>
        <v>13047</v>
      </c>
      <c r="M106" s="13">
        <f t="shared" si="138"/>
        <v>457</v>
      </c>
      <c r="N106" s="13">
        <f t="shared" si="138"/>
        <v>960</v>
      </c>
      <c r="O106" s="13">
        <f t="shared" si="138"/>
        <v>325</v>
      </c>
      <c r="P106" s="13">
        <f t="shared" si="138"/>
        <v>686</v>
      </c>
      <c r="Q106" s="13">
        <f t="shared" si="138"/>
        <v>6129</v>
      </c>
      <c r="R106" s="115">
        <f>K106-N106-O106-P106-Q106</f>
        <v>6060</v>
      </c>
      <c r="S106" s="13"/>
      <c r="T106" s="129">
        <f t="shared" ref="T106:AA106" si="139">SUMIF($D$9:$D$101,$J$106,T9:T101)</f>
        <v>13200</v>
      </c>
      <c r="U106" s="13">
        <f t="shared" si="139"/>
        <v>7071</v>
      </c>
      <c r="V106" s="13">
        <f t="shared" si="139"/>
        <v>6129</v>
      </c>
      <c r="W106" s="13">
        <f t="shared" si="139"/>
        <v>3238.083333333333</v>
      </c>
      <c r="X106" s="13">
        <f t="shared" si="139"/>
        <v>2890.9166666666674</v>
      </c>
      <c r="Y106" s="13">
        <f t="shared" si="139"/>
        <v>3127.8333333333335</v>
      </c>
      <c r="Z106" s="13">
        <f t="shared" si="139"/>
        <v>110.25</v>
      </c>
      <c r="AA106" s="115">
        <f t="shared" si="139"/>
        <v>10072.166666666666</v>
      </c>
      <c r="AB106" s="13"/>
      <c r="AC106" s="129">
        <f t="shared" ref="AC106:AJ106" si="140">SUMIF($D$9:$D$101,$J$106,AC9:AC101)</f>
        <v>57990</v>
      </c>
      <c r="AD106" s="13">
        <f t="shared" si="140"/>
        <v>30775</v>
      </c>
      <c r="AE106" s="13">
        <f t="shared" si="140"/>
        <v>27215</v>
      </c>
      <c r="AF106" s="13">
        <f t="shared" si="140"/>
        <v>13504</v>
      </c>
      <c r="AG106" s="13">
        <f t="shared" si="140"/>
        <v>13711</v>
      </c>
      <c r="AH106" s="13">
        <f t="shared" si="140"/>
        <v>13047</v>
      </c>
      <c r="AI106" s="13">
        <f t="shared" si="140"/>
        <v>457</v>
      </c>
      <c r="AJ106" s="115">
        <f t="shared" si="140"/>
        <v>44943</v>
      </c>
      <c r="AK106" s="13"/>
      <c r="AL106" s="97">
        <f>IF(K106=0,0,V106/T106)</f>
        <v>0.4643181818181818</v>
      </c>
      <c r="AM106" s="86">
        <f>IF(K106=0,0,W106/V106)</f>
        <v>0.52832164028933482</v>
      </c>
      <c r="AN106" s="87">
        <f t="shared" si="125"/>
        <v>0.96595208070617911</v>
      </c>
      <c r="AO106" s="58">
        <f t="shared" ref="AO106:AO109" si="141">AL106*AM106*AN106</f>
        <v>0.2369570707070707</v>
      </c>
      <c r="AP106" s="98">
        <f t="shared" si="127"/>
        <v>0.53568181818181815</v>
      </c>
      <c r="AQ106" s="99">
        <f t="shared" si="128"/>
        <v>0.21900883838383844</v>
      </c>
      <c r="AR106" s="100">
        <f t="shared" si="129"/>
        <v>8.3522727272727273E-3</v>
      </c>
      <c r="AS106" s="101">
        <f t="shared" ref="AS106:AS109" si="142">AO106+AP106+AQ106+AR106</f>
        <v>1</v>
      </c>
      <c r="AT106" s="58"/>
      <c r="AU106" s="109">
        <f t="shared" si="131"/>
        <v>0.46930505259527505</v>
      </c>
      <c r="AV106" s="110">
        <f t="shared" si="132"/>
        <v>0.49619695021128052</v>
      </c>
      <c r="AW106" s="111">
        <f t="shared" si="133"/>
        <v>0.96615817535545023</v>
      </c>
      <c r="AX106" s="146">
        <f t="shared" ref="AX106:AX109" si="143">AU106*AV106*AW106</f>
        <v>0.22498706673564406</v>
      </c>
      <c r="AY106" s="98">
        <f t="shared" si="134"/>
        <v>0.530694947404725</v>
      </c>
      <c r="AZ106" s="99">
        <f t="shared" si="135"/>
        <v>0.23643731677875496</v>
      </c>
      <c r="BA106" s="100">
        <f t="shared" si="136"/>
        <v>7.8806690808760124E-3</v>
      </c>
      <c r="BB106" s="101">
        <f t="shared" ref="BB106:BB109" si="144">AX106+AY106+AZ106+BA106</f>
        <v>1</v>
      </c>
    </row>
    <row r="107" spans="1:54" x14ac:dyDescent="0.2">
      <c r="H107" s="13"/>
      <c r="I107" s="196"/>
      <c r="J107" s="17" t="s">
        <v>13</v>
      </c>
      <c r="K107" s="13">
        <f>SUMIF($D$9:$D$101,$J$107,$G$9:$G$101)</f>
        <v>13920</v>
      </c>
      <c r="L107" s="13">
        <f t="shared" ref="L107:Q107" si="145">SUMIF($D$9:$D$101,$J$107,L9:L101)</f>
        <v>15492</v>
      </c>
      <c r="M107" s="13">
        <f t="shared" si="145"/>
        <v>446</v>
      </c>
      <c r="N107" s="13">
        <f t="shared" si="145"/>
        <v>1195</v>
      </c>
      <c r="O107" s="13">
        <f t="shared" si="145"/>
        <v>220</v>
      </c>
      <c r="P107" s="13">
        <f t="shared" si="145"/>
        <v>1008</v>
      </c>
      <c r="Q107" s="13">
        <f t="shared" si="145"/>
        <v>7329</v>
      </c>
      <c r="R107" s="115">
        <f>K107-N107-O107-P107-Q107</f>
        <v>4168</v>
      </c>
      <c r="S107" s="13"/>
      <c r="T107" s="129">
        <f t="shared" ref="T107:AA107" si="146">SUMIF($D$9:$D$101,$J$107,T9:T101)</f>
        <v>12725</v>
      </c>
      <c r="U107" s="13">
        <f t="shared" si="146"/>
        <v>5396</v>
      </c>
      <c r="V107" s="13">
        <f t="shared" si="146"/>
        <v>7329</v>
      </c>
      <c r="W107" s="13">
        <f t="shared" si="146"/>
        <v>3801.9999999999995</v>
      </c>
      <c r="X107" s="13">
        <f t="shared" si="146"/>
        <v>3527.0000000000005</v>
      </c>
      <c r="Y107" s="13">
        <f t="shared" si="146"/>
        <v>3693.0833333333339</v>
      </c>
      <c r="Z107" s="13">
        <f t="shared" si="146"/>
        <v>108.91666666666667</v>
      </c>
      <c r="AA107" s="115">
        <f t="shared" si="146"/>
        <v>9031.9166666666661</v>
      </c>
      <c r="AB107" s="13"/>
      <c r="AC107" s="129">
        <f t="shared" ref="AC107:AJ107" si="147">SUMIF($D$9:$D$101,$J$107,AC9:AC101)</f>
        <v>55475</v>
      </c>
      <c r="AD107" s="13">
        <f t="shared" si="147"/>
        <v>21967</v>
      </c>
      <c r="AE107" s="13">
        <f t="shared" si="147"/>
        <v>33508</v>
      </c>
      <c r="AF107" s="13">
        <f t="shared" si="147"/>
        <v>15938</v>
      </c>
      <c r="AG107" s="13">
        <f t="shared" si="147"/>
        <v>17570</v>
      </c>
      <c r="AH107" s="13">
        <f t="shared" si="147"/>
        <v>15492</v>
      </c>
      <c r="AI107" s="13">
        <f t="shared" si="147"/>
        <v>446</v>
      </c>
      <c r="AJ107" s="115">
        <f t="shared" si="147"/>
        <v>39983</v>
      </c>
      <c r="AK107" s="13"/>
      <c r="AL107" s="97">
        <f>IF(K107=0,0,V107/T107)</f>
        <v>0.57595284872298624</v>
      </c>
      <c r="AM107" s="86">
        <f>IF(K107=0,0,W107/V107)</f>
        <v>0.51876108609632954</v>
      </c>
      <c r="AN107" s="87">
        <f t="shared" si="125"/>
        <v>0.97135279677362796</v>
      </c>
      <c r="AO107" s="58">
        <f t="shared" si="141"/>
        <v>0.29022265880812043</v>
      </c>
      <c r="AP107" s="98">
        <f t="shared" si="127"/>
        <v>0.42404715127701376</v>
      </c>
      <c r="AQ107" s="99">
        <f t="shared" si="128"/>
        <v>0.27717092337917487</v>
      </c>
      <c r="AR107" s="100">
        <f t="shared" si="129"/>
        <v>8.5592665356908973E-3</v>
      </c>
      <c r="AS107" s="101">
        <f t="shared" si="142"/>
        <v>0.99999999999999989</v>
      </c>
      <c r="AT107" s="58"/>
      <c r="AU107" s="109">
        <f t="shared" si="131"/>
        <v>0.60401982875168991</v>
      </c>
      <c r="AV107" s="110">
        <f t="shared" si="132"/>
        <v>0.47564760654172139</v>
      </c>
      <c r="AW107" s="111">
        <f t="shared" si="133"/>
        <v>0.97201656418622162</v>
      </c>
      <c r="AX107" s="146">
        <f t="shared" si="143"/>
        <v>0.27926092834610189</v>
      </c>
      <c r="AY107" s="98">
        <f t="shared" si="134"/>
        <v>0.39598017124831003</v>
      </c>
      <c r="AZ107" s="99">
        <f t="shared" si="135"/>
        <v>0.31671924290220821</v>
      </c>
      <c r="BA107" s="100">
        <f t="shared" si="136"/>
        <v>8.0396575033799007E-3</v>
      </c>
      <c r="BB107" s="101">
        <f t="shared" si="144"/>
        <v>1</v>
      </c>
    </row>
    <row r="108" spans="1:54" x14ac:dyDescent="0.2">
      <c r="H108" s="13"/>
      <c r="I108" s="196"/>
      <c r="J108" s="17" t="s">
        <v>16</v>
      </c>
      <c r="K108" s="13">
        <f>SUMIF($D$9:$D$101,$J$108,$G$9:$G$101)</f>
        <v>0</v>
      </c>
      <c r="L108" s="13">
        <f t="shared" ref="L108:Q108" si="148">SUMIF($D$9:$D$101,$J$108,L9:L101)</f>
        <v>0</v>
      </c>
      <c r="M108" s="13">
        <f t="shared" si="148"/>
        <v>0</v>
      </c>
      <c r="N108" s="13">
        <f t="shared" si="148"/>
        <v>0</v>
      </c>
      <c r="O108" s="13">
        <f t="shared" si="148"/>
        <v>0</v>
      </c>
      <c r="P108" s="13">
        <f t="shared" si="148"/>
        <v>0</v>
      </c>
      <c r="Q108" s="13">
        <f t="shared" si="148"/>
        <v>0</v>
      </c>
      <c r="R108" s="115">
        <f>K108-N108-O108-P108-Q108</f>
        <v>0</v>
      </c>
      <c r="S108" s="13"/>
      <c r="T108" s="129">
        <f t="shared" ref="T108:AA108" si="149">SUMIF($D$9:$D$101,$J$108,T9:T101)</f>
        <v>0</v>
      </c>
      <c r="U108" s="13">
        <f t="shared" si="149"/>
        <v>0</v>
      </c>
      <c r="V108" s="13">
        <f t="shared" si="149"/>
        <v>0</v>
      </c>
      <c r="W108" s="13">
        <f t="shared" si="149"/>
        <v>0</v>
      </c>
      <c r="X108" s="13">
        <f t="shared" si="149"/>
        <v>0</v>
      </c>
      <c r="Y108" s="13">
        <f t="shared" si="149"/>
        <v>0</v>
      </c>
      <c r="Z108" s="13">
        <f t="shared" si="149"/>
        <v>0</v>
      </c>
      <c r="AA108" s="115">
        <f t="shared" si="149"/>
        <v>0</v>
      </c>
      <c r="AB108" s="13"/>
      <c r="AC108" s="129">
        <f t="shared" ref="AC108:AJ108" si="150">SUMIF($D$9:$D$101,$J$108,AC9:AC101)</f>
        <v>0</v>
      </c>
      <c r="AD108" s="13">
        <f t="shared" si="150"/>
        <v>0</v>
      </c>
      <c r="AE108" s="13">
        <f t="shared" si="150"/>
        <v>0</v>
      </c>
      <c r="AF108" s="13">
        <f t="shared" si="150"/>
        <v>0</v>
      </c>
      <c r="AG108" s="13">
        <f t="shared" si="150"/>
        <v>0</v>
      </c>
      <c r="AH108" s="13">
        <f t="shared" si="150"/>
        <v>0</v>
      </c>
      <c r="AI108" s="13">
        <f t="shared" si="150"/>
        <v>0</v>
      </c>
      <c r="AJ108" s="115">
        <f t="shared" si="150"/>
        <v>0</v>
      </c>
      <c r="AK108" s="13"/>
      <c r="AL108" s="97">
        <f>IF(K108=0,0,V108/T108)</f>
        <v>0</v>
      </c>
      <c r="AM108" s="86">
        <f>IF(K108=0,0,W108/V108)</f>
        <v>0</v>
      </c>
      <c r="AN108" s="87">
        <f t="shared" si="125"/>
        <v>0</v>
      </c>
      <c r="AO108" s="58">
        <f t="shared" si="141"/>
        <v>0</v>
      </c>
      <c r="AP108" s="98">
        <f t="shared" si="127"/>
        <v>0</v>
      </c>
      <c r="AQ108" s="99">
        <f t="shared" si="128"/>
        <v>0</v>
      </c>
      <c r="AR108" s="100">
        <f t="shared" si="129"/>
        <v>0</v>
      </c>
      <c r="AS108" s="101">
        <f t="shared" si="142"/>
        <v>0</v>
      </c>
      <c r="AT108" s="58"/>
      <c r="AU108" s="109">
        <f t="shared" si="131"/>
        <v>0</v>
      </c>
      <c r="AV108" s="110">
        <f t="shared" si="132"/>
        <v>0</v>
      </c>
      <c r="AW108" s="111">
        <f t="shared" si="133"/>
        <v>0</v>
      </c>
      <c r="AX108" s="146">
        <f t="shared" si="143"/>
        <v>0</v>
      </c>
      <c r="AY108" s="98">
        <f t="shared" si="134"/>
        <v>0</v>
      </c>
      <c r="AZ108" s="99">
        <f t="shared" si="135"/>
        <v>0</v>
      </c>
      <c r="BA108" s="100">
        <f t="shared" si="136"/>
        <v>0</v>
      </c>
      <c r="BB108" s="101">
        <f t="shared" si="144"/>
        <v>0</v>
      </c>
    </row>
    <row r="109" spans="1:54" x14ac:dyDescent="0.2">
      <c r="H109" s="13"/>
      <c r="I109" s="196"/>
      <c r="J109" s="17" t="s">
        <v>31</v>
      </c>
      <c r="K109" s="13">
        <f>SUMIF($D$9:$D$101,$J$109,$G$9:$G$101)</f>
        <v>0</v>
      </c>
      <c r="L109" s="13">
        <f t="shared" ref="L109:Q109" si="151">SUMIF($D$9:$D$101,$J$109,L9:L101)</f>
        <v>0</v>
      </c>
      <c r="M109" s="13">
        <f t="shared" si="151"/>
        <v>0</v>
      </c>
      <c r="N109" s="13">
        <f t="shared" si="151"/>
        <v>0</v>
      </c>
      <c r="O109" s="13">
        <f t="shared" si="151"/>
        <v>0</v>
      </c>
      <c r="P109" s="13">
        <f t="shared" si="151"/>
        <v>0</v>
      </c>
      <c r="Q109" s="13">
        <f t="shared" si="151"/>
        <v>0</v>
      </c>
      <c r="R109" s="115">
        <f>K109-N109-O109-P109-Q109</f>
        <v>0</v>
      </c>
      <c r="S109" s="13"/>
      <c r="T109" s="129">
        <f t="shared" ref="T109:AA109" si="152">SUMIF($D$9:$D$101,$J$109,T9:T101)</f>
        <v>0</v>
      </c>
      <c r="U109" s="13">
        <f t="shared" si="152"/>
        <v>0</v>
      </c>
      <c r="V109" s="13">
        <f t="shared" si="152"/>
        <v>0</v>
      </c>
      <c r="W109" s="13">
        <f t="shared" si="152"/>
        <v>0</v>
      </c>
      <c r="X109" s="13">
        <f t="shared" si="152"/>
        <v>0</v>
      </c>
      <c r="Y109" s="13">
        <f t="shared" si="152"/>
        <v>0</v>
      </c>
      <c r="Z109" s="13">
        <f t="shared" si="152"/>
        <v>0</v>
      </c>
      <c r="AA109" s="115">
        <f t="shared" si="152"/>
        <v>0</v>
      </c>
      <c r="AB109" s="13"/>
      <c r="AC109" s="129">
        <f t="shared" ref="AC109:AJ109" si="153">SUMIF($D$9:$D$101,$J$109,AC9:AC101)</f>
        <v>0</v>
      </c>
      <c r="AD109" s="13">
        <f t="shared" si="153"/>
        <v>0</v>
      </c>
      <c r="AE109" s="13">
        <f t="shared" si="153"/>
        <v>0</v>
      </c>
      <c r="AF109" s="13">
        <f t="shared" si="153"/>
        <v>0</v>
      </c>
      <c r="AG109" s="13">
        <f t="shared" si="153"/>
        <v>0</v>
      </c>
      <c r="AH109" s="13">
        <f t="shared" si="153"/>
        <v>0</v>
      </c>
      <c r="AI109" s="13">
        <f t="shared" si="153"/>
        <v>0</v>
      </c>
      <c r="AJ109" s="115">
        <f t="shared" si="153"/>
        <v>0</v>
      </c>
      <c r="AK109" s="13"/>
      <c r="AL109" s="97">
        <f>IF(K109=0,0,V109/T109)</f>
        <v>0</v>
      </c>
      <c r="AM109" s="86">
        <f>IF(K109=0,0,W109/V109)</f>
        <v>0</v>
      </c>
      <c r="AN109" s="87">
        <f t="shared" si="125"/>
        <v>0</v>
      </c>
      <c r="AO109" s="58">
        <f t="shared" si="141"/>
        <v>0</v>
      </c>
      <c r="AP109" s="98">
        <f t="shared" si="127"/>
        <v>0</v>
      </c>
      <c r="AQ109" s="99">
        <f t="shared" si="128"/>
        <v>0</v>
      </c>
      <c r="AR109" s="100">
        <f t="shared" si="129"/>
        <v>0</v>
      </c>
      <c r="AS109" s="101">
        <f t="shared" si="142"/>
        <v>0</v>
      </c>
      <c r="AT109" s="58"/>
      <c r="AU109" s="109">
        <f t="shared" si="131"/>
        <v>0</v>
      </c>
      <c r="AV109" s="110">
        <f t="shared" si="132"/>
        <v>0</v>
      </c>
      <c r="AW109" s="111">
        <f t="shared" si="133"/>
        <v>0</v>
      </c>
      <c r="AX109" s="146">
        <f t="shared" si="143"/>
        <v>0</v>
      </c>
      <c r="AY109" s="98">
        <f t="shared" si="134"/>
        <v>0</v>
      </c>
      <c r="AZ109" s="99">
        <f t="shared" si="135"/>
        <v>0</v>
      </c>
      <c r="BA109" s="100">
        <f t="shared" si="136"/>
        <v>0</v>
      </c>
      <c r="BB109" s="101">
        <f t="shared" si="144"/>
        <v>0</v>
      </c>
    </row>
    <row r="110" spans="1:54" s="19" customFormat="1" ht="15" customHeight="1" thickBot="1" x14ac:dyDescent="0.25">
      <c r="B110"/>
      <c r="C110"/>
      <c r="D110"/>
      <c r="E110"/>
      <c r="F110"/>
      <c r="G110"/>
      <c r="H110" s="72"/>
      <c r="I110" s="197"/>
      <c r="J110" s="116" t="s">
        <v>30</v>
      </c>
      <c r="K110" s="117">
        <f>SUM(K105:K109)</f>
        <v>42480</v>
      </c>
      <c r="L110" s="117">
        <f t="shared" ref="L110:R110" si="154">SUM(L105:L109)</f>
        <v>44202</v>
      </c>
      <c r="M110" s="117">
        <f t="shared" si="154"/>
        <v>1230</v>
      </c>
      <c r="N110" s="117">
        <f t="shared" si="154"/>
        <v>3265</v>
      </c>
      <c r="O110" s="117">
        <f t="shared" si="154"/>
        <v>785</v>
      </c>
      <c r="P110" s="117">
        <f t="shared" si="154"/>
        <v>2558</v>
      </c>
      <c r="Q110" s="117">
        <f t="shared" si="154"/>
        <v>20814</v>
      </c>
      <c r="R110" s="118">
        <f t="shared" si="154"/>
        <v>15058</v>
      </c>
      <c r="S110" s="59"/>
      <c r="T110" s="130">
        <f t="shared" ref="T110:AJ110" si="155">SUM(T105:T109)</f>
        <v>39215</v>
      </c>
      <c r="U110" s="61">
        <f t="shared" si="155"/>
        <v>18401</v>
      </c>
      <c r="V110" s="61">
        <f t="shared" si="155"/>
        <v>20814</v>
      </c>
      <c r="W110" s="61">
        <f t="shared" si="155"/>
        <v>10918.916666666666</v>
      </c>
      <c r="X110" s="61">
        <f t="shared" si="155"/>
        <v>9895.0833333333339</v>
      </c>
      <c r="Y110" s="61">
        <f t="shared" si="155"/>
        <v>10622.166666666668</v>
      </c>
      <c r="Z110" s="61">
        <f t="shared" si="155"/>
        <v>296.75</v>
      </c>
      <c r="AA110" s="131">
        <f t="shared" si="155"/>
        <v>28592.833333333336</v>
      </c>
      <c r="AB110" s="61">
        <f t="shared" si="155"/>
        <v>0</v>
      </c>
      <c r="AC110" s="130">
        <f t="shared" si="155"/>
        <v>172865</v>
      </c>
      <c r="AD110" s="61">
        <f t="shared" si="155"/>
        <v>79275</v>
      </c>
      <c r="AE110" s="61">
        <f t="shared" si="155"/>
        <v>93590</v>
      </c>
      <c r="AF110" s="61">
        <f t="shared" si="155"/>
        <v>45432</v>
      </c>
      <c r="AG110" s="61">
        <f t="shared" si="155"/>
        <v>48158</v>
      </c>
      <c r="AH110" s="61">
        <f t="shared" si="155"/>
        <v>44202</v>
      </c>
      <c r="AI110" s="61">
        <f t="shared" si="155"/>
        <v>1230</v>
      </c>
      <c r="AJ110" s="131">
        <f t="shared" si="155"/>
        <v>128663</v>
      </c>
      <c r="AK110" s="63"/>
      <c r="AL110" s="139">
        <f t="shared" ref="AL110" si="156">V110/T110</f>
        <v>0.53076628841004714</v>
      </c>
      <c r="AM110" s="140">
        <f t="shared" ref="AM110" si="157">W110/V110</f>
        <v>0.5245948239966689</v>
      </c>
      <c r="AN110" s="140">
        <f t="shared" si="125"/>
        <v>0.97282239538415749</v>
      </c>
      <c r="AO110" s="140">
        <f t="shared" ref="AO110" si="158">AL110*AM110*AN110</f>
        <v>0.27086999022482888</v>
      </c>
      <c r="AP110" s="140">
        <f t="shared" si="127"/>
        <v>0.46923371158995281</v>
      </c>
      <c r="AQ110" s="140">
        <f t="shared" si="128"/>
        <v>0.25232904075821327</v>
      </c>
      <c r="AR110" s="140">
        <f t="shared" si="129"/>
        <v>7.5672574270049722E-3</v>
      </c>
      <c r="AS110" s="141">
        <f t="shared" ref="AS110" si="159">AO110+AP110+AQ110+AR110</f>
        <v>0.99999999999999989</v>
      </c>
      <c r="AT110" s="64"/>
      <c r="AU110" s="147">
        <f t="shared" si="131"/>
        <v>0.54140514274144569</v>
      </c>
      <c r="AV110" s="148">
        <f t="shared" si="132"/>
        <v>0.48543647825622394</v>
      </c>
      <c r="AW110" s="148">
        <f t="shared" si="133"/>
        <v>0.97292657157950346</v>
      </c>
      <c r="AX110" s="148">
        <f t="shared" ref="AX110" si="160">AU110*AV110*AW110</f>
        <v>0.25570242674919741</v>
      </c>
      <c r="AY110" s="140">
        <f t="shared" si="134"/>
        <v>0.45859485725855437</v>
      </c>
      <c r="AZ110" s="140">
        <f t="shared" si="135"/>
        <v>0.27858733693923005</v>
      </c>
      <c r="BA110" s="140">
        <f t="shared" si="136"/>
        <v>7.115379053018251E-3</v>
      </c>
      <c r="BB110" s="141">
        <f t="shared" ref="BB110" si="161">AX110+AY110+AZ110+BA110</f>
        <v>1</v>
      </c>
    </row>
    <row r="111" spans="1:54" ht="57" thickBot="1" x14ac:dyDescent="0.25">
      <c r="B111" s="19"/>
      <c r="C111" s="19"/>
      <c r="D111" s="19"/>
      <c r="E111" s="19"/>
      <c r="F111" s="19"/>
      <c r="G111" s="19"/>
      <c r="H111" s="71"/>
      <c r="I111" s="195" t="s">
        <v>75</v>
      </c>
      <c r="J111" s="75" t="s">
        <v>2</v>
      </c>
      <c r="K111" s="73" t="s">
        <v>5</v>
      </c>
      <c r="L111" s="135" t="s">
        <v>6</v>
      </c>
      <c r="M111" s="136" t="s">
        <v>7</v>
      </c>
      <c r="N111" s="136" t="s">
        <v>8</v>
      </c>
      <c r="O111" s="136" t="s">
        <v>9</v>
      </c>
      <c r="P111" s="136" t="s">
        <v>10</v>
      </c>
      <c r="Q111" s="137" t="s">
        <v>11</v>
      </c>
      <c r="R111" s="138" t="s">
        <v>4</v>
      </c>
      <c r="S111" s="19"/>
      <c r="T111" s="121" t="s">
        <v>51</v>
      </c>
      <c r="U111" s="56" t="s">
        <v>25</v>
      </c>
      <c r="V111" s="56" t="s">
        <v>24</v>
      </c>
      <c r="W111" s="56" t="s">
        <v>57</v>
      </c>
      <c r="X111" s="56" t="s">
        <v>52</v>
      </c>
      <c r="Y111" s="56" t="s">
        <v>59</v>
      </c>
      <c r="Z111" s="56" t="s">
        <v>58</v>
      </c>
      <c r="AA111" s="132" t="s">
        <v>62</v>
      </c>
      <c r="AB111" s="71"/>
      <c r="AC111" s="121" t="s">
        <v>60</v>
      </c>
      <c r="AD111" s="56" t="s">
        <v>61</v>
      </c>
      <c r="AE111" s="56" t="s">
        <v>23</v>
      </c>
      <c r="AF111" s="56" t="s">
        <v>53</v>
      </c>
      <c r="AG111" s="56" t="s">
        <v>56</v>
      </c>
      <c r="AH111" s="56" t="s">
        <v>54</v>
      </c>
      <c r="AI111" s="56" t="s">
        <v>55</v>
      </c>
      <c r="AJ111" s="132" t="s">
        <v>63</v>
      </c>
      <c r="AK111" s="71"/>
      <c r="AL111" s="142" t="s">
        <v>26</v>
      </c>
      <c r="AM111" s="65" t="s">
        <v>27</v>
      </c>
      <c r="AN111" s="66" t="s">
        <v>28</v>
      </c>
      <c r="AO111" s="67" t="s">
        <v>29</v>
      </c>
      <c r="AP111" s="68" t="s">
        <v>66</v>
      </c>
      <c r="AQ111" s="69" t="s">
        <v>67</v>
      </c>
      <c r="AR111" s="70" t="s">
        <v>68</v>
      </c>
      <c r="AS111" s="143" t="s">
        <v>70</v>
      </c>
      <c r="AT111" s="145"/>
      <c r="AU111" s="142" t="s">
        <v>26</v>
      </c>
      <c r="AV111" s="65" t="s">
        <v>27</v>
      </c>
      <c r="AW111" s="66" t="s">
        <v>28</v>
      </c>
      <c r="AX111" s="67" t="s">
        <v>29</v>
      </c>
      <c r="AY111" s="68" t="s">
        <v>66</v>
      </c>
      <c r="AZ111" s="69" t="s">
        <v>67</v>
      </c>
      <c r="BA111" s="70" t="s">
        <v>68</v>
      </c>
      <c r="BB111" s="143" t="s">
        <v>70</v>
      </c>
    </row>
    <row r="112" spans="1:54" x14ac:dyDescent="0.2">
      <c r="H112" s="13"/>
      <c r="I112" s="196"/>
      <c r="J112" s="119" t="s">
        <v>35</v>
      </c>
      <c r="K112" s="13">
        <f>SUMIF($H$9:$H$101,$J$112,$G$9:$G$101)</f>
        <v>14160</v>
      </c>
      <c r="L112" s="13">
        <f t="shared" ref="L112:Q114" si="162">SUMIF($H$9:$H$101,$J112,L$9:L$101)</f>
        <v>13047</v>
      </c>
      <c r="M112" s="13">
        <f t="shared" si="162"/>
        <v>457</v>
      </c>
      <c r="N112" s="13">
        <f t="shared" si="162"/>
        <v>960</v>
      </c>
      <c r="O112" s="13">
        <f t="shared" si="162"/>
        <v>325</v>
      </c>
      <c r="P112" s="13">
        <f t="shared" si="162"/>
        <v>686</v>
      </c>
      <c r="Q112" s="13">
        <f t="shared" si="162"/>
        <v>6129</v>
      </c>
      <c r="R112" s="115">
        <f>K112-N112-O112-P112-Q112</f>
        <v>6060</v>
      </c>
      <c r="S112" s="13"/>
      <c r="T112" s="129">
        <f t="shared" ref="T112:AA114" si="163">SUMIF($H$9:$H$101,$J112,T$9:T$101)</f>
        <v>13200</v>
      </c>
      <c r="U112" s="13">
        <f t="shared" si="163"/>
        <v>7071</v>
      </c>
      <c r="V112" s="13">
        <f t="shared" si="163"/>
        <v>6129</v>
      </c>
      <c r="W112" s="13">
        <f t="shared" si="163"/>
        <v>3238.083333333333</v>
      </c>
      <c r="X112" s="13">
        <f t="shared" si="163"/>
        <v>2890.9166666666674</v>
      </c>
      <c r="Y112" s="13">
        <f t="shared" si="163"/>
        <v>3127.8333333333335</v>
      </c>
      <c r="Z112" s="13">
        <f t="shared" si="163"/>
        <v>110.25</v>
      </c>
      <c r="AA112" s="115">
        <f t="shared" si="163"/>
        <v>10072.166666666666</v>
      </c>
      <c r="AB112" s="13"/>
      <c r="AC112" s="129">
        <f t="shared" ref="AC112:AJ114" si="164">SUMIF($H$9:$H$101,$J112,AC$9:AC$101)</f>
        <v>57990</v>
      </c>
      <c r="AD112" s="13">
        <f t="shared" si="164"/>
        <v>30775</v>
      </c>
      <c r="AE112" s="13">
        <f t="shared" si="164"/>
        <v>27215</v>
      </c>
      <c r="AF112" s="13">
        <f t="shared" si="164"/>
        <v>13504</v>
      </c>
      <c r="AG112" s="13">
        <f t="shared" si="164"/>
        <v>13711</v>
      </c>
      <c r="AH112" s="13">
        <f t="shared" si="164"/>
        <v>13047</v>
      </c>
      <c r="AI112" s="13">
        <f t="shared" si="164"/>
        <v>457</v>
      </c>
      <c r="AJ112" s="115">
        <f t="shared" si="164"/>
        <v>44943</v>
      </c>
      <c r="AK112" s="13"/>
      <c r="AL112" s="97">
        <f>IF(K112=0,0,V112/T112)</f>
        <v>0.4643181818181818</v>
      </c>
      <c r="AM112" s="86">
        <f>IF(K112=0,0,W112/V112)</f>
        <v>0.52832164028933482</v>
      </c>
      <c r="AN112" s="87">
        <f>IF(K112=0,0,Y112/(Y112+Z112))</f>
        <v>0.96595208070617911</v>
      </c>
      <c r="AO112" s="144">
        <f t="shared" ref="AO112:AO115" si="165">AL112*AM112*AN112</f>
        <v>0.2369570707070707</v>
      </c>
      <c r="AP112" s="98">
        <f>IF(K112=0,0,U112/T112)</f>
        <v>0.53568181818181815</v>
      </c>
      <c r="AQ112" s="99">
        <f>IF(K112=0,0,X112/T112)</f>
        <v>0.21900883838383844</v>
      </c>
      <c r="AR112" s="100">
        <f>IF(K112=0,0,Z112/T112)</f>
        <v>8.3522727272727273E-3</v>
      </c>
      <c r="AS112" s="101">
        <f t="shared" ref="AS112:AS115" si="166">AO112+AP112+AQ112+AR112</f>
        <v>1</v>
      </c>
      <c r="AT112" s="58"/>
      <c r="AU112" s="109">
        <f>IF(K112=0,0,AE112/AC112)</f>
        <v>0.46930505259527505</v>
      </c>
      <c r="AV112" s="110">
        <f>IF(K112=0,0,AF112/AE112)</f>
        <v>0.49619695021128052</v>
      </c>
      <c r="AW112" s="111">
        <f>IF(K112=0,0,AH112/(AH112+AI112))</f>
        <v>0.96615817535545023</v>
      </c>
      <c r="AX112" s="149">
        <f>AU112*AV112*AW112</f>
        <v>0.22498706673564406</v>
      </c>
      <c r="AY112" s="98">
        <f>IF(K112=0,0,AD112/AC112)</f>
        <v>0.530694947404725</v>
      </c>
      <c r="AZ112" s="99">
        <f>IF(K112=0,0,AG112/AC112)</f>
        <v>0.23643731677875496</v>
      </c>
      <c r="BA112" s="100">
        <f>IF(K112=0,0,AI112/AC112)</f>
        <v>7.8806690808760124E-3</v>
      </c>
      <c r="BB112" s="101">
        <f t="shared" ref="BB112:BB115" si="167">AX112+AY112+AZ112+BA112</f>
        <v>1</v>
      </c>
    </row>
    <row r="113" spans="2:54" x14ac:dyDescent="0.2">
      <c r="H113" s="13"/>
      <c r="I113" s="196"/>
      <c r="J113" s="119" t="s">
        <v>36</v>
      </c>
      <c r="K113" s="13">
        <f>SUMIF($H$9:$H$101,$J$113,$G$9:$G$101)</f>
        <v>13920</v>
      </c>
      <c r="L113" s="13">
        <f t="shared" si="162"/>
        <v>15492</v>
      </c>
      <c r="M113" s="13">
        <f t="shared" si="162"/>
        <v>446</v>
      </c>
      <c r="N113" s="13">
        <f t="shared" si="162"/>
        <v>1195</v>
      </c>
      <c r="O113" s="13">
        <f t="shared" si="162"/>
        <v>220</v>
      </c>
      <c r="P113" s="13">
        <f t="shared" si="162"/>
        <v>1008</v>
      </c>
      <c r="Q113" s="13">
        <f t="shared" si="162"/>
        <v>7329</v>
      </c>
      <c r="R113" s="115">
        <f>K113-N113-O113-P113-Q113</f>
        <v>4168</v>
      </c>
      <c r="S113" s="13"/>
      <c r="T113" s="129">
        <f t="shared" si="163"/>
        <v>12725</v>
      </c>
      <c r="U113" s="13">
        <f t="shared" si="163"/>
        <v>5396</v>
      </c>
      <c r="V113" s="13">
        <f t="shared" si="163"/>
        <v>7329</v>
      </c>
      <c r="W113" s="13">
        <f t="shared" si="163"/>
        <v>3801.9999999999995</v>
      </c>
      <c r="X113" s="13">
        <f t="shared" si="163"/>
        <v>3527.0000000000005</v>
      </c>
      <c r="Y113" s="13">
        <f t="shared" si="163"/>
        <v>3693.0833333333339</v>
      </c>
      <c r="Z113" s="13">
        <f t="shared" si="163"/>
        <v>108.91666666666667</v>
      </c>
      <c r="AA113" s="115">
        <f t="shared" si="163"/>
        <v>9031.9166666666661</v>
      </c>
      <c r="AB113" s="13"/>
      <c r="AC113" s="129">
        <f t="shared" si="164"/>
        <v>55475</v>
      </c>
      <c r="AD113" s="13">
        <f t="shared" si="164"/>
        <v>21967</v>
      </c>
      <c r="AE113" s="13">
        <f t="shared" si="164"/>
        <v>33508</v>
      </c>
      <c r="AF113" s="13">
        <f t="shared" si="164"/>
        <v>15938</v>
      </c>
      <c r="AG113" s="13">
        <f t="shared" si="164"/>
        <v>17570</v>
      </c>
      <c r="AH113" s="13">
        <f t="shared" si="164"/>
        <v>15492</v>
      </c>
      <c r="AI113" s="13">
        <f t="shared" si="164"/>
        <v>446</v>
      </c>
      <c r="AJ113" s="115">
        <f t="shared" si="164"/>
        <v>39983</v>
      </c>
      <c r="AK113" s="13"/>
      <c r="AL113" s="97">
        <f>IF(K113=0,0,V113/T113)</f>
        <v>0.57595284872298624</v>
      </c>
      <c r="AM113" s="86">
        <f>IF(K113=0,0,W113/V113)</f>
        <v>0.51876108609632954</v>
      </c>
      <c r="AN113" s="87">
        <f>IF(K113=0,0,Y113/(Y113+Z113))</f>
        <v>0.97135279677362796</v>
      </c>
      <c r="AO113" s="144">
        <f t="shared" si="165"/>
        <v>0.29022265880812043</v>
      </c>
      <c r="AP113" s="98">
        <f>IF(K113=0,0,U113/T113)</f>
        <v>0.42404715127701376</v>
      </c>
      <c r="AQ113" s="99">
        <f>IF(K113=0,0,X113/T113)</f>
        <v>0.27717092337917487</v>
      </c>
      <c r="AR113" s="100">
        <f>IF(K113=0,0,Z113/T113)</f>
        <v>8.5592665356908973E-3</v>
      </c>
      <c r="AS113" s="101">
        <f t="shared" si="166"/>
        <v>0.99999999999999989</v>
      </c>
      <c r="AT113" s="58"/>
      <c r="AU113" s="109">
        <f>IF(K113=0,0,AE113/AC113)</f>
        <v>0.60401982875168991</v>
      </c>
      <c r="AV113" s="110">
        <f>IF(K113=0,0,AF113/AE113)</f>
        <v>0.47564760654172139</v>
      </c>
      <c r="AW113" s="111">
        <f>IF(K113=0,0,AH113/(AH113+AI113))</f>
        <v>0.97201656418622162</v>
      </c>
      <c r="AX113" s="149">
        <f t="shared" ref="AX113:AX115" si="168">AU113*AV113*AW113</f>
        <v>0.27926092834610189</v>
      </c>
      <c r="AY113" s="98">
        <f>IF(K113=0,0,AD113/AC113)</f>
        <v>0.39598017124831003</v>
      </c>
      <c r="AZ113" s="99">
        <f>IF(K113=0,0,AG113/AC113)</f>
        <v>0.31671924290220821</v>
      </c>
      <c r="BA113" s="100">
        <f>IF(K113=0,0,AI113/AC113)</f>
        <v>8.0396575033799007E-3</v>
      </c>
      <c r="BB113" s="101">
        <f t="shared" si="167"/>
        <v>1</v>
      </c>
    </row>
    <row r="114" spans="2:54" x14ac:dyDescent="0.2">
      <c r="H114" s="13"/>
      <c r="I114" s="196"/>
      <c r="J114" s="119" t="s">
        <v>37</v>
      </c>
      <c r="K114" s="13">
        <f>SUMIF($H$9:$H$101,$J$114,$G$9:$G$101)</f>
        <v>14400</v>
      </c>
      <c r="L114" s="13">
        <f t="shared" si="162"/>
        <v>15663</v>
      </c>
      <c r="M114" s="13">
        <f t="shared" si="162"/>
        <v>327</v>
      </c>
      <c r="N114" s="13">
        <f t="shared" si="162"/>
        <v>1110</v>
      </c>
      <c r="O114" s="13">
        <f t="shared" si="162"/>
        <v>240</v>
      </c>
      <c r="P114" s="13">
        <f t="shared" si="162"/>
        <v>864</v>
      </c>
      <c r="Q114" s="13">
        <f t="shared" si="162"/>
        <v>7356</v>
      </c>
      <c r="R114" s="115">
        <f>K114-N114-O114-P114-Q114</f>
        <v>4830</v>
      </c>
      <c r="S114" s="13"/>
      <c r="T114" s="129">
        <f t="shared" si="163"/>
        <v>13290</v>
      </c>
      <c r="U114" s="13">
        <f t="shared" si="163"/>
        <v>5934</v>
      </c>
      <c r="V114" s="13">
        <f t="shared" si="163"/>
        <v>7356</v>
      </c>
      <c r="W114" s="13">
        <f t="shared" si="163"/>
        <v>3878.833333333333</v>
      </c>
      <c r="X114" s="13">
        <f t="shared" si="163"/>
        <v>3477.1666666666665</v>
      </c>
      <c r="Y114" s="13">
        <f t="shared" si="163"/>
        <v>3801.25</v>
      </c>
      <c r="Z114" s="13">
        <f t="shared" si="163"/>
        <v>77.5833333333333</v>
      </c>
      <c r="AA114" s="115">
        <f t="shared" si="163"/>
        <v>9488.7500000000018</v>
      </c>
      <c r="AB114" s="13"/>
      <c r="AC114" s="129">
        <f t="shared" si="164"/>
        <v>59400</v>
      </c>
      <c r="AD114" s="13">
        <f t="shared" si="164"/>
        <v>26533</v>
      </c>
      <c r="AE114" s="13">
        <f t="shared" si="164"/>
        <v>32867</v>
      </c>
      <c r="AF114" s="13">
        <f t="shared" si="164"/>
        <v>15990</v>
      </c>
      <c r="AG114" s="13">
        <f t="shared" si="164"/>
        <v>16877</v>
      </c>
      <c r="AH114" s="13">
        <f t="shared" si="164"/>
        <v>15663</v>
      </c>
      <c r="AI114" s="13">
        <f t="shared" si="164"/>
        <v>327</v>
      </c>
      <c r="AJ114" s="115">
        <f t="shared" si="164"/>
        <v>43737</v>
      </c>
      <c r="AK114" s="13"/>
      <c r="AL114" s="97">
        <f>IF(K114=0,0,V114/T114)</f>
        <v>0.5534988713318284</v>
      </c>
      <c r="AM114" s="86">
        <f>IF(K114=0,0,W114/V114)</f>
        <v>0.52730197571143733</v>
      </c>
      <c r="AN114" s="87">
        <f>IF(K114=0,0,Y114/(Y114+Z114))</f>
        <v>0.97999828127014132</v>
      </c>
      <c r="AO114" s="144">
        <f t="shared" si="165"/>
        <v>0.28602332580887879</v>
      </c>
      <c r="AP114" s="98">
        <f>IF(K114=0,0,U114/T114)</f>
        <v>0.44650112866817154</v>
      </c>
      <c r="AQ114" s="99">
        <f>IF(K114=0,0,X114/T114)</f>
        <v>0.2616378229245046</v>
      </c>
      <c r="AR114" s="100">
        <f>IF(K114=0,0,Z114/T114)</f>
        <v>5.8377225984449438E-3</v>
      </c>
      <c r="AS114" s="101">
        <f t="shared" si="166"/>
        <v>1</v>
      </c>
      <c r="AT114" s="58"/>
      <c r="AU114" s="109">
        <f>IF(K114=0,0,AE114/AC114)</f>
        <v>0.55331649831649832</v>
      </c>
      <c r="AV114" s="110">
        <f>IF(K114=0,0,AF114/AE114)</f>
        <v>0.48650622204642957</v>
      </c>
      <c r="AW114" s="111">
        <f>IF(K114=0,0,AH114/(AH114+AI114))</f>
        <v>0.97954971857410877</v>
      </c>
      <c r="AX114" s="149">
        <f t="shared" si="168"/>
        <v>0.26368686868686869</v>
      </c>
      <c r="AY114" s="98">
        <f>IF(K114=0,0,AD114/AC114)</f>
        <v>0.44668350168350168</v>
      </c>
      <c r="AZ114" s="99">
        <f>IF(K114=0,0,AG114/AC114)</f>
        <v>0.28412457912457911</v>
      </c>
      <c r="BA114" s="100">
        <f>IF(K114=0,0,AI114/AC114)</f>
        <v>5.5050505050505049E-3</v>
      </c>
      <c r="BB114" s="101">
        <f t="shared" si="167"/>
        <v>0.99999999999999989</v>
      </c>
    </row>
    <row r="115" spans="2:54" s="19" customFormat="1" ht="13.5" thickBot="1" x14ac:dyDescent="0.25">
      <c r="B115"/>
      <c r="C115"/>
      <c r="D115"/>
      <c r="E115"/>
      <c r="F115"/>
      <c r="G115"/>
      <c r="H115" s="72"/>
      <c r="I115" s="197"/>
      <c r="J115" s="116" t="s">
        <v>30</v>
      </c>
      <c r="K115" s="117">
        <f>SUM(K112:K114)</f>
        <v>42480</v>
      </c>
      <c r="L115" s="117">
        <f t="shared" ref="L115:R115" si="169">SUM(L112:L114)</f>
        <v>44202</v>
      </c>
      <c r="M115" s="117">
        <f t="shared" si="169"/>
        <v>1230</v>
      </c>
      <c r="N115" s="117">
        <f t="shared" si="169"/>
        <v>3265</v>
      </c>
      <c r="O115" s="117">
        <f t="shared" si="169"/>
        <v>785</v>
      </c>
      <c r="P115" s="117">
        <f t="shared" si="169"/>
        <v>2558</v>
      </c>
      <c r="Q115" s="117">
        <f t="shared" si="169"/>
        <v>20814</v>
      </c>
      <c r="R115" s="118">
        <f t="shared" si="169"/>
        <v>15058</v>
      </c>
      <c r="S115"/>
      <c r="T115" s="130">
        <f t="shared" ref="T115:AA115" si="170">SUM(T112:T114)</f>
        <v>39215</v>
      </c>
      <c r="U115" s="61">
        <f t="shared" si="170"/>
        <v>18401</v>
      </c>
      <c r="V115" s="61">
        <f t="shared" si="170"/>
        <v>20814</v>
      </c>
      <c r="W115" s="61">
        <f t="shared" si="170"/>
        <v>10918.916666666664</v>
      </c>
      <c r="X115" s="61">
        <f t="shared" si="170"/>
        <v>9895.0833333333339</v>
      </c>
      <c r="Y115" s="61">
        <f t="shared" si="170"/>
        <v>10622.166666666668</v>
      </c>
      <c r="Z115" s="61">
        <f t="shared" si="170"/>
        <v>296.75</v>
      </c>
      <c r="AA115" s="131">
        <f t="shared" si="170"/>
        <v>28592.833333333336</v>
      </c>
      <c r="AB115" s="17"/>
      <c r="AC115" s="130">
        <f t="shared" ref="AC115:AJ115" si="171">SUM(AC112:AC114)</f>
        <v>172865</v>
      </c>
      <c r="AD115" s="61">
        <f t="shared" si="171"/>
        <v>79275</v>
      </c>
      <c r="AE115" s="61">
        <f t="shared" si="171"/>
        <v>93590</v>
      </c>
      <c r="AF115" s="61">
        <f t="shared" si="171"/>
        <v>45432</v>
      </c>
      <c r="AG115" s="61">
        <f t="shared" si="171"/>
        <v>48158</v>
      </c>
      <c r="AH115" s="61">
        <f t="shared" si="171"/>
        <v>44202</v>
      </c>
      <c r="AI115" s="61">
        <f t="shared" si="171"/>
        <v>1230</v>
      </c>
      <c r="AJ115" s="131">
        <f t="shared" si="171"/>
        <v>128663</v>
      </c>
      <c r="AK115" s="17"/>
      <c r="AL115" s="139">
        <f t="shared" ref="AL115" si="172">V115/T115</f>
        <v>0.53076628841004714</v>
      </c>
      <c r="AM115" s="140">
        <f t="shared" ref="AM115" si="173">W115/V115</f>
        <v>0.52459482399666879</v>
      </c>
      <c r="AN115" s="140">
        <f>IF(K115=0,0,Y115/(Y115+Z115))</f>
        <v>0.97282239538415749</v>
      </c>
      <c r="AO115" s="140">
        <f t="shared" si="165"/>
        <v>0.27086999022482883</v>
      </c>
      <c r="AP115" s="140">
        <f>IF(K115=0,0,U115/T115)</f>
        <v>0.46923371158995281</v>
      </c>
      <c r="AQ115" s="140">
        <f>IF(K115=0,0,X115/T115)</f>
        <v>0.25232904075821327</v>
      </c>
      <c r="AR115" s="140">
        <f>IF(K115=0,0,Z115/T115)</f>
        <v>7.5672574270049722E-3</v>
      </c>
      <c r="AS115" s="141">
        <f t="shared" si="166"/>
        <v>0.99999999999999978</v>
      </c>
      <c r="AT115" s="64"/>
      <c r="AU115" s="147">
        <f>IF(K115=0,0,AE115/AC115)</f>
        <v>0.54140514274144569</v>
      </c>
      <c r="AV115" s="148">
        <f>IF(K115=0,0,AF115/AE115)</f>
        <v>0.48543647825622394</v>
      </c>
      <c r="AW115" s="148">
        <f>IF(K115=0,0,AH115/(AH115+AI115))</f>
        <v>0.97292657157950346</v>
      </c>
      <c r="AX115" s="148">
        <f t="shared" si="168"/>
        <v>0.25570242674919741</v>
      </c>
      <c r="AY115" s="140">
        <f>IF(K115=0,0,AD115/AC115)</f>
        <v>0.45859485725855437</v>
      </c>
      <c r="AZ115" s="140">
        <f>IF(K115=0,0,AG115/AC115)</f>
        <v>0.27858733693923005</v>
      </c>
      <c r="BA115" s="140">
        <f>IF(K115=0,0,AI115/AC115)</f>
        <v>7.115379053018251E-3</v>
      </c>
      <c r="BB115" s="141">
        <f t="shared" si="167"/>
        <v>1</v>
      </c>
    </row>
    <row r="116" spans="2:54" ht="57" thickBot="1" x14ac:dyDescent="0.25">
      <c r="B116" s="19"/>
      <c r="C116" s="19"/>
      <c r="D116" s="19"/>
      <c r="E116" s="19"/>
      <c r="F116" s="19"/>
      <c r="G116" s="19"/>
      <c r="H116" s="71"/>
      <c r="I116" s="195" t="s">
        <v>73</v>
      </c>
      <c r="J116" s="76" t="s">
        <v>33</v>
      </c>
      <c r="K116" s="73" t="s">
        <v>5</v>
      </c>
      <c r="L116" s="135" t="s">
        <v>6</v>
      </c>
      <c r="M116" s="136" t="s">
        <v>7</v>
      </c>
      <c r="N116" s="136" t="s">
        <v>8</v>
      </c>
      <c r="O116" s="136" t="s">
        <v>9</v>
      </c>
      <c r="P116" s="136" t="s">
        <v>10</v>
      </c>
      <c r="Q116" s="137" t="s">
        <v>11</v>
      </c>
      <c r="R116" s="138" t="s">
        <v>4</v>
      </c>
      <c r="S116" s="19"/>
      <c r="T116" s="121" t="s">
        <v>51</v>
      </c>
      <c r="U116" s="56" t="s">
        <v>25</v>
      </c>
      <c r="V116" s="56" t="s">
        <v>24</v>
      </c>
      <c r="W116" s="56" t="s">
        <v>57</v>
      </c>
      <c r="X116" s="56" t="s">
        <v>52</v>
      </c>
      <c r="Y116" s="56" t="s">
        <v>59</v>
      </c>
      <c r="Z116" s="56" t="s">
        <v>58</v>
      </c>
      <c r="AA116" s="132" t="s">
        <v>62</v>
      </c>
      <c r="AB116" s="71"/>
      <c r="AC116" s="121" t="s">
        <v>60</v>
      </c>
      <c r="AD116" s="56" t="s">
        <v>61</v>
      </c>
      <c r="AE116" s="56" t="s">
        <v>23</v>
      </c>
      <c r="AF116" s="56" t="s">
        <v>53</v>
      </c>
      <c r="AG116" s="56" t="s">
        <v>56</v>
      </c>
      <c r="AH116" s="56" t="s">
        <v>54</v>
      </c>
      <c r="AI116" s="56" t="s">
        <v>55</v>
      </c>
      <c r="AJ116" s="132" t="s">
        <v>63</v>
      </c>
      <c r="AK116" s="71"/>
      <c r="AL116" s="142" t="s">
        <v>26</v>
      </c>
      <c r="AM116" s="65" t="s">
        <v>27</v>
      </c>
      <c r="AN116" s="66" t="s">
        <v>28</v>
      </c>
      <c r="AO116" s="67" t="s">
        <v>29</v>
      </c>
      <c r="AP116" s="68" t="s">
        <v>66</v>
      </c>
      <c r="AQ116" s="69" t="s">
        <v>67</v>
      </c>
      <c r="AR116" s="70" t="s">
        <v>68</v>
      </c>
      <c r="AS116" s="143" t="s">
        <v>70</v>
      </c>
      <c r="AT116" s="71"/>
      <c r="AU116" s="142" t="s">
        <v>26</v>
      </c>
      <c r="AV116" s="65" t="s">
        <v>27</v>
      </c>
      <c r="AW116" s="66" t="s">
        <v>28</v>
      </c>
      <c r="AX116" s="67" t="s">
        <v>29</v>
      </c>
      <c r="AY116" s="68" t="s">
        <v>66</v>
      </c>
      <c r="AZ116" s="69" t="s">
        <v>67</v>
      </c>
      <c r="BA116" s="70" t="s">
        <v>68</v>
      </c>
      <c r="BB116" s="143" t="s">
        <v>70</v>
      </c>
    </row>
    <row r="117" spans="2:54" x14ac:dyDescent="0.2">
      <c r="I117" s="196"/>
      <c r="J117" s="17">
        <v>1</v>
      </c>
      <c r="K117" s="13">
        <f>SUMIF($C$9:$C$101,$J$117,$G$9:$G$101)</f>
        <v>4320</v>
      </c>
      <c r="L117" s="13">
        <f t="shared" ref="L117:Q123" si="174">SUMIF($C$9:$C$101,$J117,L$9:L$101)</f>
        <v>3726</v>
      </c>
      <c r="M117" s="13">
        <f t="shared" si="174"/>
        <v>122</v>
      </c>
      <c r="N117" s="13">
        <f t="shared" si="174"/>
        <v>240</v>
      </c>
      <c r="O117" s="13">
        <f t="shared" si="174"/>
        <v>115</v>
      </c>
      <c r="P117" s="13">
        <f t="shared" si="174"/>
        <v>193</v>
      </c>
      <c r="Q117" s="13">
        <f t="shared" si="174"/>
        <v>1814</v>
      </c>
      <c r="R117" s="115">
        <f t="shared" ref="R117:R123" si="175">K117-N117-O117-P117-Q117</f>
        <v>1958</v>
      </c>
      <c r="S117" s="13"/>
      <c r="T117" s="129">
        <f t="shared" ref="T117:AA123" si="176">SUMIF($C$9:$C$101,$J117,T$9:T$101)</f>
        <v>4080</v>
      </c>
      <c r="U117" s="13">
        <f t="shared" si="176"/>
        <v>2266</v>
      </c>
      <c r="V117" s="13">
        <f t="shared" si="176"/>
        <v>1814</v>
      </c>
      <c r="W117" s="13">
        <f t="shared" si="176"/>
        <v>944.25</v>
      </c>
      <c r="X117" s="13">
        <f t="shared" si="176"/>
        <v>869.75</v>
      </c>
      <c r="Y117" s="13">
        <f t="shared" si="176"/>
        <v>913.25000000000011</v>
      </c>
      <c r="Z117" s="13">
        <f t="shared" si="176"/>
        <v>31.000000000000004</v>
      </c>
      <c r="AA117" s="115">
        <f t="shared" si="176"/>
        <v>3166.75</v>
      </c>
      <c r="AB117" s="13"/>
      <c r="AC117" s="129">
        <f t="shared" ref="AC117:AJ123" si="177">SUMIF($C$9:$C$101,$J117,AC$9:AC$101)</f>
        <v>17670</v>
      </c>
      <c r="AD117" s="13">
        <f t="shared" si="177"/>
        <v>9501</v>
      </c>
      <c r="AE117" s="13">
        <f t="shared" si="177"/>
        <v>8169</v>
      </c>
      <c r="AF117" s="13">
        <f t="shared" si="177"/>
        <v>3848</v>
      </c>
      <c r="AG117" s="13">
        <f t="shared" si="177"/>
        <v>4321</v>
      </c>
      <c r="AH117" s="13">
        <f t="shared" si="177"/>
        <v>3726</v>
      </c>
      <c r="AI117" s="13">
        <f t="shared" si="177"/>
        <v>122</v>
      </c>
      <c r="AJ117" s="115">
        <f t="shared" si="177"/>
        <v>13944</v>
      </c>
      <c r="AK117" s="13"/>
      <c r="AL117" s="97">
        <f t="shared" ref="AL117:AL123" si="178">IF(K117=0,0,V117/T117)</f>
        <v>0.44460784313725488</v>
      </c>
      <c r="AM117" s="86">
        <f t="shared" ref="AM117:AM123" si="179">IF(K117=0,0,W117/V117)</f>
        <v>0.52053472987872107</v>
      </c>
      <c r="AN117" s="87">
        <f t="shared" ref="AN117:AN124" si="180">IF(K117=0,0,Y117/(Y117+Z117))</f>
        <v>0.96716971141117292</v>
      </c>
      <c r="AO117" s="144">
        <f t="shared" ref="AO117:AO124" si="181">AL117*AM117*AN117</f>
        <v>0.22383578431372547</v>
      </c>
      <c r="AP117" s="98">
        <f t="shared" ref="AP117:AP124" si="182">IF(K117=0,0,U117/T117)</f>
        <v>0.55539215686274512</v>
      </c>
      <c r="AQ117" s="99">
        <f t="shared" ref="AQ117:AQ124" si="183">IF(K117=0,0,X117/T117)</f>
        <v>0.21317401960784313</v>
      </c>
      <c r="AR117" s="100">
        <f t="shared" ref="AR117:AR124" si="184">IF(K117=0,0,Z117/T117)</f>
        <v>7.5980392156862753E-3</v>
      </c>
      <c r="AS117" s="101">
        <f t="shared" ref="AS117:AS124" si="185">AO117+AP117+AQ117+AR117</f>
        <v>1</v>
      </c>
      <c r="AT117" s="58"/>
      <c r="AU117" s="109">
        <f t="shared" ref="AU117:AU124" si="186">IF(K117=0,0,AE117/AC117)</f>
        <v>0.46230899830220712</v>
      </c>
      <c r="AV117" s="110">
        <f t="shared" ref="AV117:AV124" si="187">IF(K117=0,0,AF117/AE117)</f>
        <v>0.47104908801566897</v>
      </c>
      <c r="AW117" s="111">
        <f t="shared" ref="AW117:AW124" si="188">IF(K117=0,0,AH117/(AH117+AI117))</f>
        <v>0.96829521829521825</v>
      </c>
      <c r="AX117" s="149">
        <f t="shared" ref="AX117:AX123" si="189">AU117*AV117*AW117</f>
        <v>0.21086587436332765</v>
      </c>
      <c r="AY117" s="98">
        <f t="shared" ref="AY117:AY124" si="190">IF(K117=0,0,AD117/AC117)</f>
        <v>0.53769100169779283</v>
      </c>
      <c r="AZ117" s="99">
        <f t="shared" ref="AZ117:AZ124" si="191">IF(K117=0,0,AG117/AC117)</f>
        <v>0.24453876627051499</v>
      </c>
      <c r="BA117" s="100">
        <f t="shared" ref="BA117:BA124" si="192">IF(K117=0,0,AI117/AC117)</f>
        <v>6.9043576683644591E-3</v>
      </c>
      <c r="BB117" s="101">
        <f t="shared" ref="BB117:BB124" si="193">AX117+AY117+AZ117+BA117</f>
        <v>1</v>
      </c>
    </row>
    <row r="118" spans="2:54" x14ac:dyDescent="0.2">
      <c r="I118" s="196"/>
      <c r="J118" s="17">
        <v>2</v>
      </c>
      <c r="K118" s="13">
        <f>SUMIF($C$9:$C$101,$J$118,$G$9:$G$101)</f>
        <v>5760</v>
      </c>
      <c r="L118" s="13">
        <f t="shared" si="174"/>
        <v>7459</v>
      </c>
      <c r="M118" s="13">
        <f t="shared" si="174"/>
        <v>147</v>
      </c>
      <c r="N118" s="13">
        <f t="shared" si="174"/>
        <v>540</v>
      </c>
      <c r="O118" s="13">
        <f t="shared" si="174"/>
        <v>170</v>
      </c>
      <c r="P118" s="13">
        <f t="shared" si="174"/>
        <v>365</v>
      </c>
      <c r="Q118" s="13">
        <f t="shared" si="174"/>
        <v>3499</v>
      </c>
      <c r="R118" s="115">
        <f t="shared" si="175"/>
        <v>1186</v>
      </c>
      <c r="S118" s="13"/>
      <c r="T118" s="129">
        <f t="shared" si="176"/>
        <v>5220</v>
      </c>
      <c r="U118" s="13">
        <f t="shared" si="176"/>
        <v>1721</v>
      </c>
      <c r="V118" s="13">
        <f t="shared" si="176"/>
        <v>3499</v>
      </c>
      <c r="W118" s="13">
        <f t="shared" si="176"/>
        <v>1700.5833333333333</v>
      </c>
      <c r="X118" s="13">
        <f t="shared" si="176"/>
        <v>1798.4166666666667</v>
      </c>
      <c r="Y118" s="13">
        <f t="shared" si="176"/>
        <v>1669</v>
      </c>
      <c r="Z118" s="13">
        <f t="shared" si="176"/>
        <v>31.583333333333336</v>
      </c>
      <c r="AA118" s="115">
        <f t="shared" si="176"/>
        <v>3551</v>
      </c>
      <c r="AB118" s="13"/>
      <c r="AC118" s="129">
        <f t="shared" si="177"/>
        <v>24690</v>
      </c>
      <c r="AD118" s="13">
        <f t="shared" si="177"/>
        <v>7695</v>
      </c>
      <c r="AE118" s="13">
        <f t="shared" si="177"/>
        <v>16995</v>
      </c>
      <c r="AF118" s="13">
        <f t="shared" si="177"/>
        <v>7606</v>
      </c>
      <c r="AG118" s="13">
        <f t="shared" si="177"/>
        <v>9389</v>
      </c>
      <c r="AH118" s="13">
        <f t="shared" si="177"/>
        <v>7459</v>
      </c>
      <c r="AI118" s="13">
        <f t="shared" si="177"/>
        <v>147</v>
      </c>
      <c r="AJ118" s="115">
        <f t="shared" si="177"/>
        <v>17231</v>
      </c>
      <c r="AK118" s="13"/>
      <c r="AL118" s="97">
        <f t="shared" si="178"/>
        <v>0.67030651340996172</v>
      </c>
      <c r="AM118" s="86">
        <f t="shared" si="179"/>
        <v>0.48601981518529103</v>
      </c>
      <c r="AN118" s="87">
        <f t="shared" si="180"/>
        <v>0.98142794139265943</v>
      </c>
      <c r="AO118" s="144">
        <f t="shared" si="181"/>
        <v>0.31973180076628355</v>
      </c>
      <c r="AP118" s="98">
        <f t="shared" si="182"/>
        <v>0.32969348659003833</v>
      </c>
      <c r="AQ118" s="99">
        <f t="shared" si="183"/>
        <v>0.34452426564495531</v>
      </c>
      <c r="AR118" s="100">
        <f t="shared" si="184"/>
        <v>6.0504469987228615E-3</v>
      </c>
      <c r="AS118" s="101">
        <f t="shared" si="185"/>
        <v>1</v>
      </c>
      <c r="AT118" s="58"/>
      <c r="AU118" s="109">
        <f t="shared" si="186"/>
        <v>0.6883353584447145</v>
      </c>
      <c r="AV118" s="110">
        <f t="shared" si="187"/>
        <v>0.44754339511621066</v>
      </c>
      <c r="AW118" s="111">
        <f t="shared" si="188"/>
        <v>0.9806731527741257</v>
      </c>
      <c r="AX118" s="149">
        <f t="shared" si="189"/>
        <v>0.30210611583637104</v>
      </c>
      <c r="AY118" s="98">
        <f t="shared" si="190"/>
        <v>0.31166464155528556</v>
      </c>
      <c r="AZ118" s="99">
        <f t="shared" si="191"/>
        <v>0.38027541514783314</v>
      </c>
      <c r="BA118" s="100">
        <f t="shared" si="192"/>
        <v>5.9538274605103279E-3</v>
      </c>
      <c r="BB118" s="101">
        <f t="shared" si="193"/>
        <v>1.0000000000000002</v>
      </c>
    </row>
    <row r="119" spans="2:54" x14ac:dyDescent="0.2">
      <c r="I119" s="196"/>
      <c r="J119" s="17">
        <v>3</v>
      </c>
      <c r="K119" s="13">
        <f>SUMIF($C$9:$C$101,$J$119,$G$9:$G$101)</f>
        <v>6720</v>
      </c>
      <c r="L119" s="13">
        <f t="shared" si="174"/>
        <v>6687</v>
      </c>
      <c r="M119" s="13">
        <f t="shared" si="174"/>
        <v>243</v>
      </c>
      <c r="N119" s="13">
        <f t="shared" si="174"/>
        <v>585</v>
      </c>
      <c r="O119" s="13">
        <f t="shared" si="174"/>
        <v>95</v>
      </c>
      <c r="P119" s="13">
        <f t="shared" si="174"/>
        <v>395</v>
      </c>
      <c r="Q119" s="13">
        <f t="shared" si="174"/>
        <v>3237</v>
      </c>
      <c r="R119" s="115">
        <f t="shared" si="175"/>
        <v>2408</v>
      </c>
      <c r="S119" s="13"/>
      <c r="T119" s="129">
        <f t="shared" si="176"/>
        <v>6135</v>
      </c>
      <c r="U119" s="13">
        <f t="shared" si="176"/>
        <v>2898</v>
      </c>
      <c r="V119" s="13">
        <f t="shared" si="176"/>
        <v>3237</v>
      </c>
      <c r="W119" s="13">
        <f t="shared" si="176"/>
        <v>1589.8333333333335</v>
      </c>
      <c r="X119" s="13">
        <f t="shared" si="176"/>
        <v>1647.1666666666665</v>
      </c>
      <c r="Y119" s="13">
        <f t="shared" si="176"/>
        <v>1533.25</v>
      </c>
      <c r="Z119" s="13">
        <f t="shared" si="176"/>
        <v>56.583333333333336</v>
      </c>
      <c r="AA119" s="115">
        <f t="shared" si="176"/>
        <v>4601.7500000000009</v>
      </c>
      <c r="AB119" s="13"/>
      <c r="AC119" s="129">
        <f t="shared" si="177"/>
        <v>27555</v>
      </c>
      <c r="AD119" s="13">
        <f t="shared" si="177"/>
        <v>12584</v>
      </c>
      <c r="AE119" s="13">
        <f t="shared" si="177"/>
        <v>14971</v>
      </c>
      <c r="AF119" s="13">
        <f t="shared" si="177"/>
        <v>6930</v>
      </c>
      <c r="AG119" s="13">
        <f t="shared" si="177"/>
        <v>8041</v>
      </c>
      <c r="AH119" s="13">
        <f t="shared" si="177"/>
        <v>6687</v>
      </c>
      <c r="AI119" s="13">
        <f t="shared" si="177"/>
        <v>243</v>
      </c>
      <c r="AJ119" s="115">
        <f t="shared" si="177"/>
        <v>20868</v>
      </c>
      <c r="AK119" s="13"/>
      <c r="AL119" s="97">
        <f t="shared" si="178"/>
        <v>0.52762836185819073</v>
      </c>
      <c r="AM119" s="86">
        <f t="shared" si="179"/>
        <v>0.49114406343322009</v>
      </c>
      <c r="AN119" s="87">
        <f t="shared" si="180"/>
        <v>0.96440926721878606</v>
      </c>
      <c r="AO119" s="144">
        <f t="shared" si="181"/>
        <v>0.249918500407498</v>
      </c>
      <c r="AP119" s="98">
        <f t="shared" si="182"/>
        <v>0.47237163814180927</v>
      </c>
      <c r="AQ119" s="99">
        <f t="shared" si="183"/>
        <v>0.2684868242325455</v>
      </c>
      <c r="AR119" s="100">
        <f t="shared" si="184"/>
        <v>9.2230372181472432E-3</v>
      </c>
      <c r="AS119" s="101">
        <f t="shared" si="185"/>
        <v>1</v>
      </c>
      <c r="AT119" s="58"/>
      <c r="AU119" s="109">
        <f t="shared" si="186"/>
        <v>0.54331337325349305</v>
      </c>
      <c r="AV119" s="110">
        <f t="shared" si="187"/>
        <v>0.46289493019838351</v>
      </c>
      <c r="AW119" s="111">
        <f t="shared" si="188"/>
        <v>0.96493506493506498</v>
      </c>
      <c r="AX119" s="149">
        <f t="shared" si="189"/>
        <v>0.24267827980402831</v>
      </c>
      <c r="AY119" s="98">
        <f t="shared" si="190"/>
        <v>0.45668662674650701</v>
      </c>
      <c r="AZ119" s="99">
        <f t="shared" si="191"/>
        <v>0.29181636726546906</v>
      </c>
      <c r="BA119" s="100">
        <f t="shared" si="192"/>
        <v>8.8187261839956458E-3</v>
      </c>
      <c r="BB119" s="101">
        <f t="shared" si="193"/>
        <v>1</v>
      </c>
    </row>
    <row r="120" spans="2:54" x14ac:dyDescent="0.2">
      <c r="I120" s="196"/>
      <c r="J120" s="17">
        <v>4</v>
      </c>
      <c r="K120" s="13">
        <f>SUMIF($C$9:$C$101,$J$120,$G$9:$G$101)</f>
        <v>7200</v>
      </c>
      <c r="L120" s="13">
        <f t="shared" si="174"/>
        <v>7264</v>
      </c>
      <c r="M120" s="13">
        <f t="shared" si="174"/>
        <v>193</v>
      </c>
      <c r="N120" s="13">
        <f t="shared" si="174"/>
        <v>510</v>
      </c>
      <c r="O120" s="13">
        <f t="shared" si="174"/>
        <v>105</v>
      </c>
      <c r="P120" s="13">
        <f t="shared" si="174"/>
        <v>485</v>
      </c>
      <c r="Q120" s="13">
        <f t="shared" si="174"/>
        <v>3322</v>
      </c>
      <c r="R120" s="115">
        <f t="shared" si="175"/>
        <v>2778</v>
      </c>
      <c r="S120" s="13"/>
      <c r="T120" s="129">
        <f t="shared" si="176"/>
        <v>6690</v>
      </c>
      <c r="U120" s="13">
        <f t="shared" si="176"/>
        <v>3368</v>
      </c>
      <c r="V120" s="13">
        <f t="shared" si="176"/>
        <v>3322</v>
      </c>
      <c r="W120" s="13">
        <f t="shared" si="176"/>
        <v>1927.4166666666667</v>
      </c>
      <c r="X120" s="13">
        <f t="shared" si="176"/>
        <v>1394.5833333333335</v>
      </c>
      <c r="Y120" s="13">
        <f t="shared" si="176"/>
        <v>1876.2500000000002</v>
      </c>
      <c r="Z120" s="13">
        <f t="shared" si="176"/>
        <v>51.166666666666664</v>
      </c>
      <c r="AA120" s="115">
        <f t="shared" si="176"/>
        <v>4813.75</v>
      </c>
      <c r="AB120" s="13"/>
      <c r="AC120" s="129">
        <f t="shared" si="177"/>
        <v>27180</v>
      </c>
      <c r="AD120" s="13">
        <f t="shared" si="177"/>
        <v>13614</v>
      </c>
      <c r="AE120" s="13">
        <f t="shared" si="177"/>
        <v>13566</v>
      </c>
      <c r="AF120" s="13">
        <f t="shared" si="177"/>
        <v>7457</v>
      </c>
      <c r="AG120" s="13">
        <f t="shared" si="177"/>
        <v>6109</v>
      </c>
      <c r="AH120" s="13">
        <f t="shared" si="177"/>
        <v>7264</v>
      </c>
      <c r="AI120" s="13">
        <f t="shared" si="177"/>
        <v>193</v>
      </c>
      <c r="AJ120" s="115">
        <f t="shared" si="177"/>
        <v>19916</v>
      </c>
      <c r="AK120" s="13"/>
      <c r="AL120" s="97">
        <f t="shared" si="178"/>
        <v>0.49656203288490286</v>
      </c>
      <c r="AM120" s="86">
        <f t="shared" si="179"/>
        <v>0.58019767208508932</v>
      </c>
      <c r="AN120" s="87">
        <f t="shared" si="180"/>
        <v>0.97345324052055859</v>
      </c>
      <c r="AO120" s="144">
        <f t="shared" si="181"/>
        <v>0.28045590433482814</v>
      </c>
      <c r="AP120" s="98">
        <f t="shared" si="182"/>
        <v>0.50343796711509714</v>
      </c>
      <c r="AQ120" s="99">
        <f t="shared" si="183"/>
        <v>0.20845789735924267</v>
      </c>
      <c r="AR120" s="100">
        <f t="shared" si="184"/>
        <v>7.6482311908320872E-3</v>
      </c>
      <c r="AS120" s="101">
        <f t="shared" si="185"/>
        <v>1</v>
      </c>
      <c r="AT120" s="58"/>
      <c r="AU120" s="109">
        <f t="shared" si="186"/>
        <v>0.49911699779249447</v>
      </c>
      <c r="AV120" s="110">
        <f t="shared" si="187"/>
        <v>0.54968303110717975</v>
      </c>
      <c r="AW120" s="111">
        <f t="shared" si="188"/>
        <v>0.9741182781279335</v>
      </c>
      <c r="AX120" s="149">
        <f t="shared" si="189"/>
        <v>0.26725533480500369</v>
      </c>
      <c r="AY120" s="98">
        <f t="shared" si="190"/>
        <v>0.50088300220750548</v>
      </c>
      <c r="AZ120" s="99">
        <f t="shared" si="191"/>
        <v>0.2247608535688006</v>
      </c>
      <c r="BA120" s="100">
        <f t="shared" si="192"/>
        <v>7.1008094186902132E-3</v>
      </c>
      <c r="BB120" s="101">
        <f t="shared" si="193"/>
        <v>1</v>
      </c>
    </row>
    <row r="121" spans="2:54" x14ac:dyDescent="0.2">
      <c r="I121" s="196"/>
      <c r="J121" s="17">
        <v>5</v>
      </c>
      <c r="K121" s="13">
        <f>SUMIF($C$9:$C$101,$J$121,$G$9:$G$101)</f>
        <v>7200</v>
      </c>
      <c r="L121" s="13">
        <f t="shared" si="174"/>
        <v>6075</v>
      </c>
      <c r="M121" s="13">
        <f t="shared" si="174"/>
        <v>192</v>
      </c>
      <c r="N121" s="13">
        <f t="shared" si="174"/>
        <v>420</v>
      </c>
      <c r="O121" s="13">
        <f t="shared" si="174"/>
        <v>155</v>
      </c>
      <c r="P121" s="13">
        <f t="shared" si="174"/>
        <v>305</v>
      </c>
      <c r="Q121" s="13">
        <f t="shared" si="174"/>
        <v>3008</v>
      </c>
      <c r="R121" s="115">
        <f t="shared" si="175"/>
        <v>3312</v>
      </c>
      <c r="S121" s="13"/>
      <c r="T121" s="129">
        <f t="shared" si="176"/>
        <v>6780</v>
      </c>
      <c r="U121" s="13">
        <f t="shared" si="176"/>
        <v>3772</v>
      </c>
      <c r="V121" s="13">
        <f t="shared" si="176"/>
        <v>3008</v>
      </c>
      <c r="W121" s="13">
        <f t="shared" si="176"/>
        <v>1577.8333333333333</v>
      </c>
      <c r="X121" s="13">
        <f t="shared" si="176"/>
        <v>1430.1666666666667</v>
      </c>
      <c r="Y121" s="13">
        <f t="shared" si="176"/>
        <v>1531.25</v>
      </c>
      <c r="Z121" s="13">
        <f t="shared" si="176"/>
        <v>46.583333333333336</v>
      </c>
      <c r="AA121" s="115">
        <f t="shared" si="176"/>
        <v>5248.75</v>
      </c>
      <c r="AB121" s="13"/>
      <c r="AC121" s="129">
        <f t="shared" si="177"/>
        <v>29820</v>
      </c>
      <c r="AD121" s="13">
        <f t="shared" si="177"/>
        <v>16588</v>
      </c>
      <c r="AE121" s="13">
        <f t="shared" si="177"/>
        <v>13232</v>
      </c>
      <c r="AF121" s="13">
        <f t="shared" si="177"/>
        <v>6267</v>
      </c>
      <c r="AG121" s="13">
        <f t="shared" si="177"/>
        <v>6965</v>
      </c>
      <c r="AH121" s="13">
        <f t="shared" si="177"/>
        <v>6075</v>
      </c>
      <c r="AI121" s="13">
        <f t="shared" si="177"/>
        <v>192</v>
      </c>
      <c r="AJ121" s="115">
        <f t="shared" si="177"/>
        <v>23745</v>
      </c>
      <c r="AK121" s="13"/>
      <c r="AL121" s="97">
        <f t="shared" si="178"/>
        <v>0.44365781710914454</v>
      </c>
      <c r="AM121" s="86">
        <f t="shared" si="179"/>
        <v>0.52454565602836878</v>
      </c>
      <c r="AN121" s="87">
        <f t="shared" si="180"/>
        <v>0.97047639167634947</v>
      </c>
      <c r="AO121" s="144">
        <f t="shared" si="181"/>
        <v>0.22584808259587022</v>
      </c>
      <c r="AP121" s="98">
        <f t="shared" si="182"/>
        <v>0.55634218289085546</v>
      </c>
      <c r="AQ121" s="99">
        <f t="shared" si="183"/>
        <v>0.21093903638151426</v>
      </c>
      <c r="AR121" s="100">
        <f t="shared" si="184"/>
        <v>6.8706981317600791E-3</v>
      </c>
      <c r="AS121" s="101">
        <f t="shared" si="185"/>
        <v>1</v>
      </c>
      <c r="AT121" s="58"/>
      <c r="AU121" s="109">
        <f t="shared" si="186"/>
        <v>0.44372904091213949</v>
      </c>
      <c r="AV121" s="110">
        <f t="shared" si="187"/>
        <v>0.47362454655380892</v>
      </c>
      <c r="AW121" s="111">
        <f t="shared" si="188"/>
        <v>0.96936333173767353</v>
      </c>
      <c r="AX121" s="149">
        <f t="shared" si="189"/>
        <v>0.20372233400402412</v>
      </c>
      <c r="AY121" s="98">
        <f t="shared" si="190"/>
        <v>0.55627095908786051</v>
      </c>
      <c r="AZ121" s="99">
        <f t="shared" si="191"/>
        <v>0.2335680751173709</v>
      </c>
      <c r="BA121" s="100">
        <f t="shared" si="192"/>
        <v>6.4386317907444666E-3</v>
      </c>
      <c r="BB121" s="101">
        <f t="shared" si="193"/>
        <v>1</v>
      </c>
    </row>
    <row r="122" spans="2:54" x14ac:dyDescent="0.2">
      <c r="I122" s="196"/>
      <c r="J122" s="17">
        <v>6</v>
      </c>
      <c r="K122" s="13">
        <f>SUMIF($C$9:$C$101,$J$122,$G$9:$G$101)</f>
        <v>5520</v>
      </c>
      <c r="L122" s="13">
        <f t="shared" si="174"/>
        <v>5819</v>
      </c>
      <c r="M122" s="13">
        <f t="shared" si="174"/>
        <v>136</v>
      </c>
      <c r="N122" s="13">
        <f t="shared" si="174"/>
        <v>390</v>
      </c>
      <c r="O122" s="13">
        <f t="shared" si="174"/>
        <v>105</v>
      </c>
      <c r="P122" s="13">
        <f t="shared" si="174"/>
        <v>350</v>
      </c>
      <c r="Q122" s="13">
        <f t="shared" si="174"/>
        <v>2497</v>
      </c>
      <c r="R122" s="115">
        <f t="shared" si="175"/>
        <v>2178</v>
      </c>
      <c r="S122" s="13"/>
      <c r="T122" s="129">
        <f t="shared" si="176"/>
        <v>5130</v>
      </c>
      <c r="U122" s="13">
        <f t="shared" si="176"/>
        <v>2633</v>
      </c>
      <c r="V122" s="13">
        <f t="shared" si="176"/>
        <v>2497</v>
      </c>
      <c r="W122" s="13">
        <f t="shared" si="176"/>
        <v>1375.9166666666667</v>
      </c>
      <c r="X122" s="13">
        <f t="shared" si="176"/>
        <v>1121.0833333333333</v>
      </c>
      <c r="Y122" s="13">
        <f t="shared" si="176"/>
        <v>1344.75</v>
      </c>
      <c r="Z122" s="13">
        <f t="shared" si="176"/>
        <v>31.166666666666668</v>
      </c>
      <c r="AA122" s="115">
        <f t="shared" si="176"/>
        <v>3785.25</v>
      </c>
      <c r="AB122" s="13"/>
      <c r="AC122" s="129">
        <f t="shared" si="177"/>
        <v>24030</v>
      </c>
      <c r="AD122" s="13">
        <f t="shared" si="177"/>
        <v>12409</v>
      </c>
      <c r="AE122" s="13">
        <f t="shared" si="177"/>
        <v>11621</v>
      </c>
      <c r="AF122" s="13">
        <f t="shared" si="177"/>
        <v>5955</v>
      </c>
      <c r="AG122" s="13">
        <f t="shared" si="177"/>
        <v>5666</v>
      </c>
      <c r="AH122" s="13">
        <f t="shared" si="177"/>
        <v>5819</v>
      </c>
      <c r="AI122" s="13">
        <f t="shared" si="177"/>
        <v>136</v>
      </c>
      <c r="AJ122" s="115">
        <f t="shared" si="177"/>
        <v>18211</v>
      </c>
      <c r="AK122" s="13"/>
      <c r="AL122" s="97">
        <f t="shared" si="178"/>
        <v>0.48674463937621831</v>
      </c>
      <c r="AM122" s="86">
        <f t="shared" si="179"/>
        <v>0.55102790014684289</v>
      </c>
      <c r="AN122" s="87">
        <f t="shared" si="180"/>
        <v>0.97734843437708185</v>
      </c>
      <c r="AO122" s="144">
        <f t="shared" si="181"/>
        <v>0.26213450292397661</v>
      </c>
      <c r="AP122" s="98">
        <f t="shared" si="182"/>
        <v>0.51325536062378163</v>
      </c>
      <c r="AQ122" s="99">
        <f t="shared" si="183"/>
        <v>0.21853476283300843</v>
      </c>
      <c r="AR122" s="100">
        <f t="shared" si="184"/>
        <v>6.0753736192332682E-3</v>
      </c>
      <c r="AS122" s="101">
        <f t="shared" si="185"/>
        <v>1</v>
      </c>
      <c r="AT122" s="58"/>
      <c r="AU122" s="109">
        <f t="shared" si="186"/>
        <v>0.48360382854764877</v>
      </c>
      <c r="AV122" s="110">
        <f t="shared" si="187"/>
        <v>0.512434386025299</v>
      </c>
      <c r="AW122" s="111">
        <f t="shared" si="188"/>
        <v>0.97716204869857259</v>
      </c>
      <c r="AX122" s="149">
        <f t="shared" si="189"/>
        <v>0.24215563878485225</v>
      </c>
      <c r="AY122" s="98">
        <f t="shared" si="190"/>
        <v>0.51639617145235128</v>
      </c>
      <c r="AZ122" s="99">
        <f t="shared" si="191"/>
        <v>0.2357885975863504</v>
      </c>
      <c r="BA122" s="100">
        <f t="shared" si="192"/>
        <v>5.6595921764461092E-3</v>
      </c>
      <c r="BB122" s="101">
        <f t="shared" si="193"/>
        <v>1</v>
      </c>
    </row>
    <row r="123" spans="2:54" x14ac:dyDescent="0.2">
      <c r="I123" s="196"/>
      <c r="J123" s="17">
        <v>7</v>
      </c>
      <c r="K123" s="13">
        <f>SUMIF($C$9:$C$101,$J$123,$G$9:$G$101)</f>
        <v>5760</v>
      </c>
      <c r="L123" s="13">
        <f t="shared" si="174"/>
        <v>7172</v>
      </c>
      <c r="M123" s="13">
        <f t="shared" si="174"/>
        <v>197</v>
      </c>
      <c r="N123" s="13">
        <f t="shared" si="174"/>
        <v>580</v>
      </c>
      <c r="O123" s="13">
        <f t="shared" si="174"/>
        <v>40</v>
      </c>
      <c r="P123" s="13">
        <f t="shared" si="174"/>
        <v>465</v>
      </c>
      <c r="Q123" s="13">
        <f t="shared" si="174"/>
        <v>3437</v>
      </c>
      <c r="R123" s="115">
        <f t="shared" si="175"/>
        <v>1238</v>
      </c>
      <c r="S123" s="13"/>
      <c r="T123" s="129">
        <f t="shared" si="176"/>
        <v>5180</v>
      </c>
      <c r="U123" s="13">
        <f t="shared" si="176"/>
        <v>1743</v>
      </c>
      <c r="V123" s="13">
        <f t="shared" si="176"/>
        <v>3437</v>
      </c>
      <c r="W123" s="13">
        <f t="shared" si="176"/>
        <v>1803.0833333333335</v>
      </c>
      <c r="X123" s="13">
        <f t="shared" si="176"/>
        <v>1633.9166666666667</v>
      </c>
      <c r="Y123" s="13">
        <f t="shared" si="176"/>
        <v>1754.4166666666665</v>
      </c>
      <c r="Z123" s="13">
        <f t="shared" si="176"/>
        <v>48.666666666666671</v>
      </c>
      <c r="AA123" s="115">
        <f t="shared" si="176"/>
        <v>3425.5833333333335</v>
      </c>
      <c r="AB123" s="13"/>
      <c r="AC123" s="129">
        <f t="shared" si="177"/>
        <v>21920</v>
      </c>
      <c r="AD123" s="13">
        <f t="shared" si="177"/>
        <v>6884</v>
      </c>
      <c r="AE123" s="13">
        <f t="shared" si="177"/>
        <v>15036</v>
      </c>
      <c r="AF123" s="13">
        <f t="shared" si="177"/>
        <v>7369</v>
      </c>
      <c r="AG123" s="13">
        <f t="shared" si="177"/>
        <v>7667</v>
      </c>
      <c r="AH123" s="13">
        <f t="shared" si="177"/>
        <v>7172</v>
      </c>
      <c r="AI123" s="13">
        <f t="shared" si="177"/>
        <v>197</v>
      </c>
      <c r="AJ123" s="115">
        <f t="shared" si="177"/>
        <v>14748</v>
      </c>
      <c r="AK123" s="13"/>
      <c r="AL123" s="97">
        <f t="shared" si="178"/>
        <v>0.66351351351351351</v>
      </c>
      <c r="AM123" s="86">
        <f t="shared" si="179"/>
        <v>0.52460964019008827</v>
      </c>
      <c r="AN123" s="87">
        <f t="shared" si="180"/>
        <v>0.97300919720848544</v>
      </c>
      <c r="AO123" s="144">
        <f t="shared" si="181"/>
        <v>0.33869047619047621</v>
      </c>
      <c r="AP123" s="98">
        <f t="shared" si="182"/>
        <v>0.33648648648648649</v>
      </c>
      <c r="AQ123" s="99">
        <f t="shared" si="183"/>
        <v>0.31542792792792795</v>
      </c>
      <c r="AR123" s="100">
        <f t="shared" si="184"/>
        <v>9.3951093951093953E-3</v>
      </c>
      <c r="AS123" s="101">
        <f t="shared" si="185"/>
        <v>1</v>
      </c>
      <c r="AT123" s="58"/>
      <c r="AU123" s="109">
        <f t="shared" si="186"/>
        <v>0.68594890510948903</v>
      </c>
      <c r="AV123" s="110">
        <f t="shared" si="187"/>
        <v>0.4900904495876563</v>
      </c>
      <c r="AW123" s="111">
        <f t="shared" si="188"/>
        <v>0.97326638621251182</v>
      </c>
      <c r="AX123" s="149">
        <f t="shared" si="189"/>
        <v>0.32718978102189777</v>
      </c>
      <c r="AY123" s="98">
        <f t="shared" si="190"/>
        <v>0.31405109489051097</v>
      </c>
      <c r="AZ123" s="99">
        <f t="shared" si="191"/>
        <v>0.349771897810219</v>
      </c>
      <c r="BA123" s="100">
        <f t="shared" si="192"/>
        <v>8.9872262773722632E-3</v>
      </c>
      <c r="BB123" s="101">
        <f t="shared" si="193"/>
        <v>1</v>
      </c>
    </row>
    <row r="124" spans="2:54" s="74" customFormat="1" ht="13.5" thickBot="1" x14ac:dyDescent="0.25">
      <c r="B124"/>
      <c r="C124"/>
      <c r="D124"/>
      <c r="E124"/>
      <c r="F124"/>
      <c r="G124"/>
      <c r="H124" s="72"/>
      <c r="I124" s="197"/>
      <c r="J124" s="116" t="s">
        <v>30</v>
      </c>
      <c r="K124" s="117">
        <f>SUM(K117:K123)</f>
        <v>42480</v>
      </c>
      <c r="L124" s="117">
        <f t="shared" ref="L124:R124" si="194">SUM(L117:L123)</f>
        <v>44202</v>
      </c>
      <c r="M124" s="117">
        <f t="shared" si="194"/>
        <v>1230</v>
      </c>
      <c r="N124" s="117">
        <f t="shared" si="194"/>
        <v>3265</v>
      </c>
      <c r="O124" s="117">
        <f t="shared" si="194"/>
        <v>785</v>
      </c>
      <c r="P124" s="117">
        <f t="shared" si="194"/>
        <v>2558</v>
      </c>
      <c r="Q124" s="117">
        <f t="shared" si="194"/>
        <v>20814</v>
      </c>
      <c r="R124" s="118">
        <f t="shared" si="194"/>
        <v>15058</v>
      </c>
      <c r="S124"/>
      <c r="T124" s="130">
        <f t="shared" ref="T124:AA124" si="195">SUM(T117:T123)</f>
        <v>39215</v>
      </c>
      <c r="U124" s="61">
        <f t="shared" si="195"/>
        <v>18401</v>
      </c>
      <c r="V124" s="61">
        <f t="shared" si="195"/>
        <v>20814</v>
      </c>
      <c r="W124" s="61">
        <f t="shared" si="195"/>
        <v>10918.916666666666</v>
      </c>
      <c r="X124" s="61">
        <f t="shared" si="195"/>
        <v>9895.0833333333339</v>
      </c>
      <c r="Y124" s="61">
        <f t="shared" si="195"/>
        <v>10622.166666666666</v>
      </c>
      <c r="Z124" s="61">
        <f t="shared" si="195"/>
        <v>296.75</v>
      </c>
      <c r="AA124" s="131">
        <f t="shared" si="195"/>
        <v>28592.833333333332</v>
      </c>
      <c r="AB124" s="17"/>
      <c r="AC124" s="130">
        <f t="shared" ref="AC124:AJ124" si="196">SUM(AC117:AC123)</f>
        <v>172865</v>
      </c>
      <c r="AD124" s="61">
        <f t="shared" si="196"/>
        <v>79275</v>
      </c>
      <c r="AE124" s="61">
        <f t="shared" si="196"/>
        <v>93590</v>
      </c>
      <c r="AF124" s="61">
        <f t="shared" si="196"/>
        <v>45432</v>
      </c>
      <c r="AG124" s="61">
        <f t="shared" si="196"/>
        <v>48158</v>
      </c>
      <c r="AH124" s="61">
        <f t="shared" si="196"/>
        <v>44202</v>
      </c>
      <c r="AI124" s="61">
        <f t="shared" si="196"/>
        <v>1230</v>
      </c>
      <c r="AJ124" s="131">
        <f t="shared" si="196"/>
        <v>128663</v>
      </c>
      <c r="AK124" s="17"/>
      <c r="AL124" s="139">
        <f t="shared" ref="AL124" si="197">V124/T124</f>
        <v>0.53076628841004714</v>
      </c>
      <c r="AM124" s="140">
        <f t="shared" ref="AM124" si="198">W124/V124</f>
        <v>0.5245948239966689</v>
      </c>
      <c r="AN124" s="140">
        <f t="shared" si="180"/>
        <v>0.97282239538415749</v>
      </c>
      <c r="AO124" s="140">
        <f t="shared" si="181"/>
        <v>0.27086999022482888</v>
      </c>
      <c r="AP124" s="140">
        <f t="shared" si="182"/>
        <v>0.46923371158995281</v>
      </c>
      <c r="AQ124" s="140">
        <f t="shared" si="183"/>
        <v>0.25232904075821327</v>
      </c>
      <c r="AR124" s="140">
        <f t="shared" si="184"/>
        <v>7.5672574270049722E-3</v>
      </c>
      <c r="AS124" s="141">
        <f t="shared" si="185"/>
        <v>0.99999999999999989</v>
      </c>
      <c r="AT124" s="64"/>
      <c r="AU124" s="147">
        <f t="shared" si="186"/>
        <v>0.54140514274144569</v>
      </c>
      <c r="AV124" s="148">
        <f t="shared" si="187"/>
        <v>0.48543647825622394</v>
      </c>
      <c r="AW124" s="148">
        <f t="shared" si="188"/>
        <v>0.97292657157950346</v>
      </c>
      <c r="AX124" s="148">
        <f t="shared" ref="AX124" si="199">AU124*AV124*AW124</f>
        <v>0.25570242674919741</v>
      </c>
      <c r="AY124" s="140">
        <f t="shared" si="190"/>
        <v>0.45859485725855437</v>
      </c>
      <c r="AZ124" s="140">
        <f t="shared" si="191"/>
        <v>0.27858733693923005</v>
      </c>
      <c r="BA124" s="140">
        <f t="shared" si="192"/>
        <v>7.115379053018251E-3</v>
      </c>
      <c r="BB124" s="141">
        <f t="shared" si="193"/>
        <v>1</v>
      </c>
    </row>
    <row r="125" spans="2:54" ht="57" thickBot="1" x14ac:dyDescent="0.25">
      <c r="B125" s="74"/>
      <c r="C125" s="74"/>
      <c r="D125" s="74"/>
      <c r="E125" s="74"/>
      <c r="F125" s="74"/>
      <c r="G125" s="74"/>
      <c r="H125" s="71"/>
      <c r="I125" s="195" t="s">
        <v>74</v>
      </c>
      <c r="J125" s="77" t="s">
        <v>42</v>
      </c>
      <c r="K125" s="73" t="s">
        <v>5</v>
      </c>
      <c r="L125" s="135" t="s">
        <v>6</v>
      </c>
      <c r="M125" s="136" t="s">
        <v>7</v>
      </c>
      <c r="N125" s="136" t="s">
        <v>8</v>
      </c>
      <c r="O125" s="136" t="s">
        <v>9</v>
      </c>
      <c r="P125" s="136" t="s">
        <v>10</v>
      </c>
      <c r="Q125" s="137" t="s">
        <v>11</v>
      </c>
      <c r="R125" s="138" t="s">
        <v>4</v>
      </c>
      <c r="S125" s="74"/>
      <c r="T125" s="121" t="s">
        <v>51</v>
      </c>
      <c r="U125" s="56" t="s">
        <v>25</v>
      </c>
      <c r="V125" s="56" t="s">
        <v>24</v>
      </c>
      <c r="W125" s="56" t="s">
        <v>57</v>
      </c>
      <c r="X125" s="56" t="s">
        <v>52</v>
      </c>
      <c r="Y125" s="56" t="s">
        <v>59</v>
      </c>
      <c r="Z125" s="56" t="s">
        <v>58</v>
      </c>
      <c r="AA125" s="132" t="s">
        <v>62</v>
      </c>
      <c r="AB125" s="71"/>
      <c r="AC125" s="121" t="s">
        <v>60</v>
      </c>
      <c r="AD125" s="56" t="s">
        <v>61</v>
      </c>
      <c r="AE125" s="56" t="s">
        <v>23</v>
      </c>
      <c r="AF125" s="56" t="s">
        <v>53</v>
      </c>
      <c r="AG125" s="56" t="s">
        <v>56</v>
      </c>
      <c r="AH125" s="56" t="s">
        <v>54</v>
      </c>
      <c r="AI125" s="56" t="s">
        <v>55</v>
      </c>
      <c r="AJ125" s="132" t="s">
        <v>63</v>
      </c>
      <c r="AK125" s="71"/>
      <c r="AL125" s="142" t="s">
        <v>26</v>
      </c>
      <c r="AM125" s="65" t="s">
        <v>27</v>
      </c>
      <c r="AN125" s="66" t="s">
        <v>28</v>
      </c>
      <c r="AO125" s="67" t="s">
        <v>29</v>
      </c>
      <c r="AP125" s="68" t="s">
        <v>66</v>
      </c>
      <c r="AQ125" s="69" t="s">
        <v>67</v>
      </c>
      <c r="AR125" s="70" t="s">
        <v>68</v>
      </c>
      <c r="AS125" s="143" t="s">
        <v>70</v>
      </c>
      <c r="AT125" s="71"/>
      <c r="AU125" s="142" t="s">
        <v>26</v>
      </c>
      <c r="AV125" s="65" t="s">
        <v>27</v>
      </c>
      <c r="AW125" s="66" t="s">
        <v>28</v>
      </c>
      <c r="AX125" s="67" t="s">
        <v>29</v>
      </c>
      <c r="AY125" s="68" t="s">
        <v>66</v>
      </c>
      <c r="AZ125" s="69" t="s">
        <v>67</v>
      </c>
      <c r="BA125" s="70" t="s">
        <v>68</v>
      </c>
      <c r="BB125" s="143" t="s">
        <v>70</v>
      </c>
    </row>
    <row r="126" spans="2:54" x14ac:dyDescent="0.2">
      <c r="I126" s="196"/>
      <c r="J126" s="120">
        <f>Produtos!A3</f>
        <v>1001</v>
      </c>
      <c r="K126" s="13">
        <f t="shared" ref="K126:K143" si="200">SUMIF($I$9:$I$101,$J126,$G$9:$G$101)</f>
        <v>2400</v>
      </c>
      <c r="L126" s="13">
        <f t="shared" ref="L126:Q135" si="201">SUMIF($I$9:$I$101,$J126,L$9:L$101)</f>
        <v>2454</v>
      </c>
      <c r="M126" s="13">
        <f t="shared" si="201"/>
        <v>41</v>
      </c>
      <c r="N126" s="13">
        <f t="shared" si="201"/>
        <v>165</v>
      </c>
      <c r="O126" s="13">
        <f t="shared" si="201"/>
        <v>45</v>
      </c>
      <c r="P126" s="13">
        <f t="shared" si="201"/>
        <v>170</v>
      </c>
      <c r="Q126" s="13">
        <f t="shared" si="201"/>
        <v>1110</v>
      </c>
      <c r="R126" s="115">
        <f t="shared" ref="R126:R143" si="202">K126-N126-O126-P126-Q126</f>
        <v>910</v>
      </c>
      <c r="T126" s="129">
        <f t="shared" ref="T126:AA135" si="203">SUMIF($I$9:$I$101,$J126,T$9:T$101)</f>
        <v>2235</v>
      </c>
      <c r="U126" s="13">
        <f t="shared" si="203"/>
        <v>1125</v>
      </c>
      <c r="V126" s="13">
        <f t="shared" si="203"/>
        <v>1110</v>
      </c>
      <c r="W126" s="13">
        <f t="shared" si="203"/>
        <v>415.83333333333326</v>
      </c>
      <c r="X126" s="13">
        <f t="shared" si="203"/>
        <v>694.16666666666663</v>
      </c>
      <c r="Y126" s="13">
        <f t="shared" si="203"/>
        <v>409</v>
      </c>
      <c r="Z126" s="13">
        <f t="shared" si="203"/>
        <v>6.833333333333333</v>
      </c>
      <c r="AA126" s="115">
        <f t="shared" si="203"/>
        <v>1826</v>
      </c>
      <c r="AB126" s="13"/>
      <c r="AC126" s="129">
        <f t="shared" ref="AC126:AJ135" si="204">SUMIF($I$9:$I$101,$J126,AC$9:AC$101)</f>
        <v>13410</v>
      </c>
      <c r="AD126" s="13">
        <f t="shared" si="204"/>
        <v>6750</v>
      </c>
      <c r="AE126" s="13">
        <f t="shared" si="204"/>
        <v>6660</v>
      </c>
      <c r="AF126" s="13">
        <f t="shared" si="204"/>
        <v>2495</v>
      </c>
      <c r="AG126" s="13">
        <f t="shared" si="204"/>
        <v>4165</v>
      </c>
      <c r="AH126" s="13">
        <f t="shared" si="204"/>
        <v>2454</v>
      </c>
      <c r="AI126" s="13">
        <f t="shared" si="204"/>
        <v>41</v>
      </c>
      <c r="AJ126" s="115">
        <f t="shared" si="204"/>
        <v>10956</v>
      </c>
      <c r="AK126" s="13"/>
      <c r="AL126" s="97">
        <f t="shared" ref="AL126:AL143" si="205">IF(K126=0,0,V126/T126)</f>
        <v>0.49664429530201343</v>
      </c>
      <c r="AM126" s="86">
        <f t="shared" ref="AM126:AM143" si="206">IF(K126=0,0,W126/V126)</f>
        <v>0.37462462462462454</v>
      </c>
      <c r="AN126" s="87">
        <f t="shared" ref="AN126:AN144" si="207">IF(K126=0,0,Y126/(Y126+Z126))</f>
        <v>0.98356713426853715</v>
      </c>
      <c r="AO126" s="144">
        <f t="shared" ref="AO126" si="208">AL126*AM126*AN126</f>
        <v>0.18299776286353464</v>
      </c>
      <c r="AP126" s="98">
        <f t="shared" ref="AP126:AP144" si="209">IF(K126=0,0,U126/T126)</f>
        <v>0.50335570469798663</v>
      </c>
      <c r="AQ126" s="99">
        <f t="shared" ref="AQ126:AQ144" si="210">IF(K126=0,0,X126/T126)</f>
        <v>0.31058911260253541</v>
      </c>
      <c r="AR126" s="100">
        <f t="shared" ref="AR126:AR144" si="211">IF(K126=0,0,Z126/T126)</f>
        <v>3.0574198359433259E-3</v>
      </c>
      <c r="AS126" s="101">
        <f t="shared" ref="AS126" si="212">AO126+AP126+AQ126+AR126</f>
        <v>1</v>
      </c>
      <c r="AT126" s="58"/>
      <c r="AU126" s="109">
        <f t="shared" ref="AU126:AU144" si="213">IF(K126=0,0,AE126/AC126)</f>
        <v>0.49664429530201343</v>
      </c>
      <c r="AV126" s="110">
        <f t="shared" ref="AV126:AV144" si="214">IF(K126=0,0,AF126/AE126)</f>
        <v>0.37462462462462465</v>
      </c>
      <c r="AW126" s="111">
        <f t="shared" ref="AW126:AW144" si="215">IF(K126=0,0,AH126/(AH126+AI126))</f>
        <v>0.98356713426853704</v>
      </c>
      <c r="AX126" s="149">
        <f t="shared" ref="AX126" si="216">AU126*AV126*AW126</f>
        <v>0.1829977628635347</v>
      </c>
      <c r="AY126" s="98">
        <f t="shared" ref="AY126:AY144" si="217">IF(K126=0,0,AD126/AC126)</f>
        <v>0.50335570469798663</v>
      </c>
      <c r="AZ126" s="99">
        <f t="shared" ref="AZ126:AZ144" si="218">IF(K126=0,0,AG126/AC126)</f>
        <v>0.31058911260253541</v>
      </c>
      <c r="BA126" s="100">
        <f t="shared" ref="BA126:BA144" si="219">IF(K126=0,0,AI126/AC126)</f>
        <v>3.0574198359433259E-3</v>
      </c>
      <c r="BB126" s="101">
        <f t="shared" ref="BB126" si="220">AX126+AY126+AZ126+BA126</f>
        <v>1</v>
      </c>
    </row>
    <row r="127" spans="2:54" x14ac:dyDescent="0.2">
      <c r="I127" s="196"/>
      <c r="J127" s="120">
        <f>Produtos!A4</f>
        <v>1002</v>
      </c>
      <c r="K127" s="13">
        <f t="shared" si="200"/>
        <v>2880</v>
      </c>
      <c r="L127" s="13">
        <f t="shared" si="201"/>
        <v>3582</v>
      </c>
      <c r="M127" s="13">
        <f t="shared" si="201"/>
        <v>91</v>
      </c>
      <c r="N127" s="13">
        <f t="shared" si="201"/>
        <v>270</v>
      </c>
      <c r="O127" s="13">
        <f t="shared" si="201"/>
        <v>25</v>
      </c>
      <c r="P127" s="13">
        <f t="shared" si="201"/>
        <v>270</v>
      </c>
      <c r="Q127" s="13">
        <f t="shared" si="201"/>
        <v>1585</v>
      </c>
      <c r="R127" s="115">
        <f t="shared" si="202"/>
        <v>730</v>
      </c>
      <c r="T127" s="129">
        <f t="shared" si="203"/>
        <v>2610</v>
      </c>
      <c r="U127" s="13">
        <f t="shared" si="203"/>
        <v>1025</v>
      </c>
      <c r="V127" s="13">
        <f t="shared" si="203"/>
        <v>1585</v>
      </c>
      <c r="W127" s="13">
        <f t="shared" si="203"/>
        <v>918.25</v>
      </c>
      <c r="X127" s="13">
        <f t="shared" si="203"/>
        <v>666.75</v>
      </c>
      <c r="Y127" s="13">
        <f t="shared" si="203"/>
        <v>895.5</v>
      </c>
      <c r="Z127" s="13">
        <f t="shared" si="203"/>
        <v>22.75</v>
      </c>
      <c r="AA127" s="115">
        <f t="shared" si="203"/>
        <v>1714.5</v>
      </c>
      <c r="AC127" s="129">
        <f t="shared" si="204"/>
        <v>10440</v>
      </c>
      <c r="AD127" s="13">
        <f t="shared" si="204"/>
        <v>4100</v>
      </c>
      <c r="AE127" s="13">
        <f t="shared" si="204"/>
        <v>6340</v>
      </c>
      <c r="AF127" s="13">
        <f t="shared" si="204"/>
        <v>3673</v>
      </c>
      <c r="AG127" s="13">
        <f t="shared" si="204"/>
        <v>2667</v>
      </c>
      <c r="AH127" s="13">
        <f t="shared" si="204"/>
        <v>3582</v>
      </c>
      <c r="AI127" s="13">
        <f t="shared" si="204"/>
        <v>91</v>
      </c>
      <c r="AJ127" s="115">
        <f t="shared" si="204"/>
        <v>6858</v>
      </c>
      <c r="AK127" s="13"/>
      <c r="AL127" s="97">
        <f t="shared" si="205"/>
        <v>0.60727969348659006</v>
      </c>
      <c r="AM127" s="86">
        <f t="shared" si="206"/>
        <v>0.5793375394321767</v>
      </c>
      <c r="AN127" s="87">
        <f t="shared" si="207"/>
        <v>0.97522461203375987</v>
      </c>
      <c r="AO127" s="144">
        <f t="shared" ref="AO127:AO144" si="221">AL127*AM127*AN127</f>
        <v>0.34310344827586209</v>
      </c>
      <c r="AP127" s="98">
        <f t="shared" si="209"/>
        <v>0.39272030651340994</v>
      </c>
      <c r="AQ127" s="99">
        <f t="shared" si="210"/>
        <v>0.25545977011494253</v>
      </c>
      <c r="AR127" s="100">
        <f t="shared" si="211"/>
        <v>8.7164750957854399E-3</v>
      </c>
      <c r="AS127" s="101">
        <f t="shared" ref="AS127:AS144" si="222">AO127+AP127+AQ127+AR127</f>
        <v>1.0000000000000002</v>
      </c>
      <c r="AT127" s="58"/>
      <c r="AU127" s="109">
        <f t="shared" si="213"/>
        <v>0.60727969348659006</v>
      </c>
      <c r="AV127" s="110">
        <f t="shared" si="214"/>
        <v>0.5793375394321767</v>
      </c>
      <c r="AW127" s="111">
        <f t="shared" si="215"/>
        <v>0.97522461203375987</v>
      </c>
      <c r="AX127" s="149">
        <f t="shared" ref="AX127:AX144" si="223">AU127*AV127*AW127</f>
        <v>0.34310344827586209</v>
      </c>
      <c r="AY127" s="98">
        <f t="shared" si="217"/>
        <v>0.39272030651340994</v>
      </c>
      <c r="AZ127" s="99">
        <f t="shared" si="218"/>
        <v>0.25545977011494253</v>
      </c>
      <c r="BA127" s="100">
        <f t="shared" si="219"/>
        <v>8.7164750957854399E-3</v>
      </c>
      <c r="BB127" s="101">
        <f t="shared" ref="BB127:BB144" si="224">AX127+AY127+AZ127+BA127</f>
        <v>1.0000000000000002</v>
      </c>
    </row>
    <row r="128" spans="2:54" x14ac:dyDescent="0.2">
      <c r="I128" s="196"/>
      <c r="J128" s="120">
        <f>Produtos!A5</f>
        <v>1003</v>
      </c>
      <c r="K128" s="13">
        <f t="shared" si="200"/>
        <v>2880</v>
      </c>
      <c r="L128" s="13">
        <f t="shared" si="201"/>
        <v>2500</v>
      </c>
      <c r="M128" s="13">
        <f t="shared" si="201"/>
        <v>74</v>
      </c>
      <c r="N128" s="13">
        <f t="shared" si="201"/>
        <v>180</v>
      </c>
      <c r="O128" s="13">
        <f t="shared" si="201"/>
        <v>40</v>
      </c>
      <c r="P128" s="13">
        <f t="shared" si="201"/>
        <v>90</v>
      </c>
      <c r="Q128" s="13">
        <f t="shared" si="201"/>
        <v>1187</v>
      </c>
      <c r="R128" s="115">
        <f t="shared" si="202"/>
        <v>1383</v>
      </c>
      <c r="T128" s="129">
        <f t="shared" si="203"/>
        <v>2700</v>
      </c>
      <c r="U128" s="13">
        <f t="shared" si="203"/>
        <v>1513</v>
      </c>
      <c r="V128" s="13">
        <f t="shared" si="203"/>
        <v>1187</v>
      </c>
      <c r="W128" s="13">
        <f t="shared" si="203"/>
        <v>857.99999999999989</v>
      </c>
      <c r="X128" s="13">
        <f t="shared" si="203"/>
        <v>329</v>
      </c>
      <c r="Y128" s="13">
        <f t="shared" si="203"/>
        <v>833.33333333333337</v>
      </c>
      <c r="Z128" s="13">
        <f t="shared" si="203"/>
        <v>24.666666666666668</v>
      </c>
      <c r="AA128" s="115">
        <f t="shared" si="203"/>
        <v>1866.6666666666667</v>
      </c>
      <c r="AC128" s="129">
        <f t="shared" si="204"/>
        <v>8100</v>
      </c>
      <c r="AD128" s="13">
        <f t="shared" si="204"/>
        <v>4539</v>
      </c>
      <c r="AE128" s="13">
        <f t="shared" si="204"/>
        <v>3561</v>
      </c>
      <c r="AF128" s="13">
        <f t="shared" si="204"/>
        <v>2574</v>
      </c>
      <c r="AG128" s="13">
        <f t="shared" si="204"/>
        <v>987</v>
      </c>
      <c r="AH128" s="13">
        <f t="shared" si="204"/>
        <v>2500</v>
      </c>
      <c r="AI128" s="13">
        <f t="shared" si="204"/>
        <v>74</v>
      </c>
      <c r="AJ128" s="115">
        <f t="shared" si="204"/>
        <v>5600</v>
      </c>
      <c r="AK128" s="13"/>
      <c r="AL128" s="97">
        <f t="shared" si="205"/>
        <v>0.43962962962962965</v>
      </c>
      <c r="AM128" s="86">
        <f t="shared" si="206"/>
        <v>0.7228306655433866</v>
      </c>
      <c r="AN128" s="87">
        <f t="shared" si="207"/>
        <v>0.97125097125097126</v>
      </c>
      <c r="AO128" s="144">
        <f t="shared" si="221"/>
        <v>0.30864197530864196</v>
      </c>
      <c r="AP128" s="98">
        <f t="shared" si="209"/>
        <v>0.56037037037037041</v>
      </c>
      <c r="AQ128" s="99">
        <f t="shared" si="210"/>
        <v>0.12185185185185185</v>
      </c>
      <c r="AR128" s="100">
        <f t="shared" si="211"/>
        <v>9.1358024691358033E-3</v>
      </c>
      <c r="AS128" s="101">
        <f t="shared" si="222"/>
        <v>1</v>
      </c>
      <c r="AT128" s="58"/>
      <c r="AU128" s="109">
        <f t="shared" si="213"/>
        <v>0.43962962962962965</v>
      </c>
      <c r="AV128" s="110">
        <f t="shared" si="214"/>
        <v>0.72283066554338671</v>
      </c>
      <c r="AW128" s="111">
        <f t="shared" si="215"/>
        <v>0.97125097125097126</v>
      </c>
      <c r="AX128" s="149">
        <f t="shared" si="223"/>
        <v>0.30864197530864201</v>
      </c>
      <c r="AY128" s="98">
        <f t="shared" si="217"/>
        <v>0.56037037037037041</v>
      </c>
      <c r="AZ128" s="99">
        <f t="shared" si="218"/>
        <v>0.12185185185185185</v>
      </c>
      <c r="BA128" s="100">
        <f t="shared" si="219"/>
        <v>9.1358024691358033E-3</v>
      </c>
      <c r="BB128" s="101">
        <f t="shared" si="224"/>
        <v>1</v>
      </c>
    </row>
    <row r="129" spans="8:54" x14ac:dyDescent="0.2">
      <c r="I129" s="196"/>
      <c r="J129" s="120">
        <f>Produtos!A6</f>
        <v>1004</v>
      </c>
      <c r="K129" s="13">
        <f t="shared" si="200"/>
        <v>2640</v>
      </c>
      <c r="L129" s="13">
        <f t="shared" si="201"/>
        <v>3315</v>
      </c>
      <c r="M129" s="13">
        <f t="shared" si="201"/>
        <v>94</v>
      </c>
      <c r="N129" s="13">
        <f t="shared" si="201"/>
        <v>255</v>
      </c>
      <c r="O129" s="13">
        <f t="shared" si="201"/>
        <v>45</v>
      </c>
      <c r="P129" s="13">
        <f t="shared" si="201"/>
        <v>210</v>
      </c>
      <c r="Q129" s="13">
        <f t="shared" si="201"/>
        <v>1402</v>
      </c>
      <c r="R129" s="115">
        <f t="shared" si="202"/>
        <v>728</v>
      </c>
      <c r="T129" s="129">
        <f t="shared" si="203"/>
        <v>2385</v>
      </c>
      <c r="U129" s="13">
        <f t="shared" si="203"/>
        <v>983</v>
      </c>
      <c r="V129" s="13">
        <f t="shared" si="203"/>
        <v>1402</v>
      </c>
      <c r="W129" s="13">
        <f t="shared" si="203"/>
        <v>568.16666666666674</v>
      </c>
      <c r="X129" s="13">
        <f t="shared" si="203"/>
        <v>833.83333333333326</v>
      </c>
      <c r="Y129" s="13">
        <f t="shared" si="203"/>
        <v>552.5</v>
      </c>
      <c r="Z129" s="13">
        <f t="shared" si="203"/>
        <v>15.666666666666668</v>
      </c>
      <c r="AA129" s="115">
        <f t="shared" si="203"/>
        <v>1832.5</v>
      </c>
      <c r="AC129" s="129">
        <f t="shared" si="204"/>
        <v>14310</v>
      </c>
      <c r="AD129" s="13">
        <f t="shared" si="204"/>
        <v>5898</v>
      </c>
      <c r="AE129" s="13">
        <f t="shared" si="204"/>
        <v>8412</v>
      </c>
      <c r="AF129" s="13">
        <f t="shared" si="204"/>
        <v>3409</v>
      </c>
      <c r="AG129" s="13">
        <f t="shared" si="204"/>
        <v>5003</v>
      </c>
      <c r="AH129" s="13">
        <f t="shared" si="204"/>
        <v>3315</v>
      </c>
      <c r="AI129" s="13">
        <f t="shared" si="204"/>
        <v>94</v>
      </c>
      <c r="AJ129" s="115">
        <f t="shared" si="204"/>
        <v>10995</v>
      </c>
      <c r="AK129" s="13"/>
      <c r="AL129" s="97">
        <f t="shared" si="205"/>
        <v>0.58784067085953884</v>
      </c>
      <c r="AM129" s="86">
        <f t="shared" si="206"/>
        <v>0.40525439847836431</v>
      </c>
      <c r="AN129" s="87">
        <f t="shared" si="207"/>
        <v>0.97242593135816957</v>
      </c>
      <c r="AO129" s="144">
        <f t="shared" si="221"/>
        <v>0.23165618448637323</v>
      </c>
      <c r="AP129" s="98">
        <f t="shared" si="209"/>
        <v>0.41215932914046122</v>
      </c>
      <c r="AQ129" s="99">
        <f t="shared" si="210"/>
        <v>0.34961565338923828</v>
      </c>
      <c r="AR129" s="100">
        <f t="shared" si="211"/>
        <v>6.5688329839273243E-3</v>
      </c>
      <c r="AS129" s="101">
        <f t="shared" si="222"/>
        <v>1</v>
      </c>
      <c r="AT129" s="58"/>
      <c r="AU129" s="109">
        <f t="shared" si="213"/>
        <v>0.58784067085953884</v>
      </c>
      <c r="AV129" s="110">
        <f t="shared" si="214"/>
        <v>0.40525439847836425</v>
      </c>
      <c r="AW129" s="111">
        <f t="shared" si="215"/>
        <v>0.97242593135816957</v>
      </c>
      <c r="AX129" s="149">
        <f t="shared" si="223"/>
        <v>0.23165618448637318</v>
      </c>
      <c r="AY129" s="98">
        <f t="shared" si="217"/>
        <v>0.41215932914046122</v>
      </c>
      <c r="AZ129" s="99">
        <f t="shared" si="218"/>
        <v>0.34961565338923828</v>
      </c>
      <c r="BA129" s="100">
        <f t="shared" si="219"/>
        <v>6.5688329839273234E-3</v>
      </c>
      <c r="BB129" s="101">
        <f t="shared" si="224"/>
        <v>1</v>
      </c>
    </row>
    <row r="130" spans="8:54" x14ac:dyDescent="0.2">
      <c r="I130" s="196"/>
      <c r="J130" s="120">
        <f>Produtos!A7</f>
        <v>1005</v>
      </c>
      <c r="K130" s="13">
        <f t="shared" si="200"/>
        <v>2880</v>
      </c>
      <c r="L130" s="13">
        <f t="shared" si="201"/>
        <v>3060</v>
      </c>
      <c r="M130" s="13">
        <f t="shared" si="201"/>
        <v>114</v>
      </c>
      <c r="N130" s="13">
        <f t="shared" si="201"/>
        <v>250</v>
      </c>
      <c r="O130" s="13">
        <f t="shared" si="201"/>
        <v>30</v>
      </c>
      <c r="P130" s="13">
        <f t="shared" si="201"/>
        <v>175</v>
      </c>
      <c r="Q130" s="13">
        <f t="shared" si="201"/>
        <v>1465</v>
      </c>
      <c r="R130" s="115">
        <f t="shared" si="202"/>
        <v>960</v>
      </c>
      <c r="T130" s="129">
        <f t="shared" si="203"/>
        <v>2630</v>
      </c>
      <c r="U130" s="13">
        <f t="shared" si="203"/>
        <v>1165</v>
      </c>
      <c r="V130" s="13">
        <f t="shared" si="203"/>
        <v>1465</v>
      </c>
      <c r="W130" s="13">
        <f t="shared" si="203"/>
        <v>793.5</v>
      </c>
      <c r="X130" s="13">
        <f t="shared" si="203"/>
        <v>671.5</v>
      </c>
      <c r="Y130" s="13">
        <f t="shared" si="203"/>
        <v>765</v>
      </c>
      <c r="Z130" s="13">
        <f t="shared" si="203"/>
        <v>28.5</v>
      </c>
      <c r="AA130" s="115">
        <f t="shared" si="203"/>
        <v>1865</v>
      </c>
      <c r="AC130" s="129">
        <f t="shared" si="204"/>
        <v>10520</v>
      </c>
      <c r="AD130" s="13">
        <f t="shared" si="204"/>
        <v>4660</v>
      </c>
      <c r="AE130" s="13">
        <f t="shared" si="204"/>
        <v>5860</v>
      </c>
      <c r="AF130" s="13">
        <f t="shared" si="204"/>
        <v>3174</v>
      </c>
      <c r="AG130" s="13">
        <f t="shared" si="204"/>
        <v>2686</v>
      </c>
      <c r="AH130" s="13">
        <f t="shared" si="204"/>
        <v>3060</v>
      </c>
      <c r="AI130" s="13">
        <f t="shared" si="204"/>
        <v>114</v>
      </c>
      <c r="AJ130" s="115">
        <f t="shared" si="204"/>
        <v>7460</v>
      </c>
      <c r="AK130" s="13"/>
      <c r="AL130" s="97">
        <f t="shared" si="205"/>
        <v>0.55703422053231944</v>
      </c>
      <c r="AM130" s="86">
        <f t="shared" si="206"/>
        <v>0.54163822525597272</v>
      </c>
      <c r="AN130" s="87">
        <f t="shared" si="207"/>
        <v>0.96408317580340264</v>
      </c>
      <c r="AO130" s="144">
        <f t="shared" si="221"/>
        <v>0.29087452471482894</v>
      </c>
      <c r="AP130" s="98">
        <f t="shared" si="209"/>
        <v>0.44296577946768062</v>
      </c>
      <c r="AQ130" s="99">
        <f t="shared" si="210"/>
        <v>0.25532319391634983</v>
      </c>
      <c r="AR130" s="100">
        <f t="shared" si="211"/>
        <v>1.0836501901140685E-2</v>
      </c>
      <c r="AS130" s="101">
        <f t="shared" si="222"/>
        <v>1</v>
      </c>
      <c r="AT130" s="58"/>
      <c r="AU130" s="109">
        <f t="shared" si="213"/>
        <v>0.55703422053231944</v>
      </c>
      <c r="AV130" s="110">
        <f t="shared" si="214"/>
        <v>0.54163822525597272</v>
      </c>
      <c r="AW130" s="111">
        <f t="shared" si="215"/>
        <v>0.96408317580340264</v>
      </c>
      <c r="AX130" s="149">
        <f t="shared" si="223"/>
        <v>0.29087452471482894</v>
      </c>
      <c r="AY130" s="98">
        <f t="shared" si="217"/>
        <v>0.44296577946768062</v>
      </c>
      <c r="AZ130" s="99">
        <f t="shared" si="218"/>
        <v>0.25532319391634983</v>
      </c>
      <c r="BA130" s="100">
        <f t="shared" si="219"/>
        <v>1.0836501901140685E-2</v>
      </c>
      <c r="BB130" s="101">
        <f t="shared" si="224"/>
        <v>1</v>
      </c>
    </row>
    <row r="131" spans="8:54" x14ac:dyDescent="0.2">
      <c r="I131" s="196"/>
      <c r="J131" s="120">
        <f>Produtos!A8</f>
        <v>1006</v>
      </c>
      <c r="K131" s="13">
        <f t="shared" si="200"/>
        <v>1440</v>
      </c>
      <c r="L131" s="13">
        <f t="shared" si="201"/>
        <v>1280</v>
      </c>
      <c r="M131" s="13">
        <f t="shared" si="201"/>
        <v>20</v>
      </c>
      <c r="N131" s="13">
        <f t="shared" si="201"/>
        <v>60</v>
      </c>
      <c r="O131" s="13">
        <f t="shared" si="201"/>
        <v>25</v>
      </c>
      <c r="P131" s="13">
        <f t="shared" si="201"/>
        <v>35</v>
      </c>
      <c r="Q131" s="13">
        <f t="shared" si="201"/>
        <v>597</v>
      </c>
      <c r="R131" s="115">
        <f t="shared" si="202"/>
        <v>723</v>
      </c>
      <c r="T131" s="129">
        <f t="shared" si="203"/>
        <v>1380</v>
      </c>
      <c r="U131" s="13">
        <f t="shared" si="203"/>
        <v>783</v>
      </c>
      <c r="V131" s="13">
        <f t="shared" si="203"/>
        <v>597</v>
      </c>
      <c r="W131" s="13">
        <f t="shared" si="203"/>
        <v>433.33333333333326</v>
      </c>
      <c r="X131" s="13">
        <f t="shared" si="203"/>
        <v>163.66666666666669</v>
      </c>
      <c r="Y131" s="13">
        <f t="shared" si="203"/>
        <v>426.66666666666669</v>
      </c>
      <c r="Z131" s="13">
        <f t="shared" si="203"/>
        <v>6.666666666666667</v>
      </c>
      <c r="AA131" s="115">
        <f t="shared" si="203"/>
        <v>953.33333333333326</v>
      </c>
      <c r="AC131" s="129">
        <f t="shared" si="204"/>
        <v>4140</v>
      </c>
      <c r="AD131" s="13">
        <f t="shared" si="204"/>
        <v>2349</v>
      </c>
      <c r="AE131" s="13">
        <f t="shared" si="204"/>
        <v>1791</v>
      </c>
      <c r="AF131" s="13">
        <f t="shared" si="204"/>
        <v>1300</v>
      </c>
      <c r="AG131" s="13">
        <f t="shared" si="204"/>
        <v>491</v>
      </c>
      <c r="AH131" s="13">
        <f t="shared" si="204"/>
        <v>1280</v>
      </c>
      <c r="AI131" s="13">
        <f t="shared" si="204"/>
        <v>20</v>
      </c>
      <c r="AJ131" s="115">
        <f t="shared" si="204"/>
        <v>2860</v>
      </c>
      <c r="AK131" s="13"/>
      <c r="AL131" s="97">
        <f t="shared" si="205"/>
        <v>0.43260869565217391</v>
      </c>
      <c r="AM131" s="86">
        <f t="shared" si="206"/>
        <v>0.7258514796203237</v>
      </c>
      <c r="AN131" s="87">
        <f t="shared" si="207"/>
        <v>0.98461538461538456</v>
      </c>
      <c r="AO131" s="144">
        <f t="shared" si="221"/>
        <v>0.30917874396135259</v>
      </c>
      <c r="AP131" s="98">
        <f t="shared" si="209"/>
        <v>0.56739130434782614</v>
      </c>
      <c r="AQ131" s="99">
        <f t="shared" si="210"/>
        <v>0.11859903381642513</v>
      </c>
      <c r="AR131" s="100">
        <f t="shared" si="211"/>
        <v>4.8309178743961359E-3</v>
      </c>
      <c r="AS131" s="101">
        <f t="shared" si="222"/>
        <v>1</v>
      </c>
      <c r="AT131" s="58"/>
      <c r="AU131" s="109">
        <f t="shared" si="213"/>
        <v>0.43260869565217391</v>
      </c>
      <c r="AV131" s="110">
        <f t="shared" si="214"/>
        <v>0.72585147962032381</v>
      </c>
      <c r="AW131" s="111">
        <f t="shared" si="215"/>
        <v>0.98461538461538467</v>
      </c>
      <c r="AX131" s="149">
        <f t="shared" si="223"/>
        <v>0.3091787439613527</v>
      </c>
      <c r="AY131" s="98">
        <f t="shared" si="217"/>
        <v>0.56739130434782614</v>
      </c>
      <c r="AZ131" s="99">
        <f t="shared" si="218"/>
        <v>0.11859903381642511</v>
      </c>
      <c r="BA131" s="100">
        <f t="shared" si="219"/>
        <v>4.830917874396135E-3</v>
      </c>
      <c r="BB131" s="101">
        <f t="shared" si="224"/>
        <v>1</v>
      </c>
    </row>
    <row r="132" spans="8:54" x14ac:dyDescent="0.2">
      <c r="I132" s="196"/>
      <c r="J132" s="120">
        <f>Produtos!A9</f>
        <v>1007</v>
      </c>
      <c r="K132" s="13">
        <f t="shared" si="200"/>
        <v>2880</v>
      </c>
      <c r="L132" s="13">
        <f t="shared" si="201"/>
        <v>3789</v>
      </c>
      <c r="M132" s="13">
        <f t="shared" si="201"/>
        <v>83</v>
      </c>
      <c r="N132" s="13">
        <f t="shared" si="201"/>
        <v>300</v>
      </c>
      <c r="O132" s="13">
        <f t="shared" si="201"/>
        <v>90</v>
      </c>
      <c r="P132" s="13">
        <f t="shared" si="201"/>
        <v>239</v>
      </c>
      <c r="Q132" s="13">
        <f t="shared" si="201"/>
        <v>1823</v>
      </c>
      <c r="R132" s="115">
        <f t="shared" si="202"/>
        <v>428</v>
      </c>
      <c r="T132" s="129">
        <f t="shared" si="203"/>
        <v>2580</v>
      </c>
      <c r="U132" s="13">
        <f t="shared" si="203"/>
        <v>757</v>
      </c>
      <c r="V132" s="13">
        <f t="shared" si="203"/>
        <v>1823</v>
      </c>
      <c r="W132" s="13">
        <f t="shared" si="203"/>
        <v>645.33333333333337</v>
      </c>
      <c r="X132" s="13">
        <f t="shared" si="203"/>
        <v>1177.6666666666667</v>
      </c>
      <c r="Y132" s="13">
        <f t="shared" si="203"/>
        <v>631.5</v>
      </c>
      <c r="Z132" s="13">
        <f t="shared" si="203"/>
        <v>13.833333333333334</v>
      </c>
      <c r="AA132" s="115">
        <f t="shared" si="203"/>
        <v>1948.5</v>
      </c>
      <c r="AC132" s="129">
        <f t="shared" si="204"/>
        <v>15480</v>
      </c>
      <c r="AD132" s="13">
        <f t="shared" si="204"/>
        <v>4542</v>
      </c>
      <c r="AE132" s="13">
        <f t="shared" si="204"/>
        <v>10938</v>
      </c>
      <c r="AF132" s="13">
        <f t="shared" si="204"/>
        <v>3872</v>
      </c>
      <c r="AG132" s="13">
        <f t="shared" si="204"/>
        <v>7066</v>
      </c>
      <c r="AH132" s="13">
        <f t="shared" si="204"/>
        <v>3789</v>
      </c>
      <c r="AI132" s="13">
        <f t="shared" si="204"/>
        <v>83</v>
      </c>
      <c r="AJ132" s="115">
        <f t="shared" si="204"/>
        <v>11691</v>
      </c>
      <c r="AK132" s="13"/>
      <c r="AL132" s="97">
        <f t="shared" si="205"/>
        <v>0.70658914728682165</v>
      </c>
      <c r="AM132" s="86">
        <f t="shared" si="206"/>
        <v>0.35399524593161458</v>
      </c>
      <c r="AN132" s="87">
        <f t="shared" si="207"/>
        <v>0.97856404958677679</v>
      </c>
      <c r="AO132" s="144">
        <f t="shared" si="221"/>
        <v>0.24476744186046512</v>
      </c>
      <c r="AP132" s="98">
        <f t="shared" si="209"/>
        <v>0.29341085271317829</v>
      </c>
      <c r="AQ132" s="99">
        <f t="shared" si="210"/>
        <v>0.45645994832041348</v>
      </c>
      <c r="AR132" s="100">
        <f t="shared" si="211"/>
        <v>5.3617571059431527E-3</v>
      </c>
      <c r="AS132" s="101">
        <f t="shared" si="222"/>
        <v>1</v>
      </c>
      <c r="AT132" s="58"/>
      <c r="AU132" s="109">
        <f t="shared" si="213"/>
        <v>0.70658914728682165</v>
      </c>
      <c r="AV132" s="110">
        <f t="shared" si="214"/>
        <v>0.35399524593161458</v>
      </c>
      <c r="AW132" s="111">
        <f t="shared" si="215"/>
        <v>0.9785640495867769</v>
      </c>
      <c r="AX132" s="149">
        <f t="shared" si="223"/>
        <v>0.24476744186046515</v>
      </c>
      <c r="AY132" s="98">
        <f t="shared" si="217"/>
        <v>0.29341085271317829</v>
      </c>
      <c r="AZ132" s="99">
        <f t="shared" si="218"/>
        <v>0.45645994832041342</v>
      </c>
      <c r="BA132" s="100">
        <f t="shared" si="219"/>
        <v>5.3617571059431527E-3</v>
      </c>
      <c r="BB132" s="101">
        <f t="shared" si="224"/>
        <v>0.99999999999999989</v>
      </c>
    </row>
    <row r="133" spans="8:54" x14ac:dyDescent="0.2">
      <c r="I133" s="196"/>
      <c r="J133" s="120">
        <f>Produtos!A10</f>
        <v>1008</v>
      </c>
      <c r="K133" s="13">
        <f t="shared" si="200"/>
        <v>3360</v>
      </c>
      <c r="L133" s="13">
        <f t="shared" si="201"/>
        <v>3225</v>
      </c>
      <c r="M133" s="13">
        <f t="shared" si="201"/>
        <v>136</v>
      </c>
      <c r="N133" s="13">
        <f t="shared" si="201"/>
        <v>330</v>
      </c>
      <c r="O133" s="13">
        <f t="shared" si="201"/>
        <v>35</v>
      </c>
      <c r="P133" s="13">
        <f t="shared" si="201"/>
        <v>205</v>
      </c>
      <c r="Q133" s="13">
        <f t="shared" si="201"/>
        <v>1590</v>
      </c>
      <c r="R133" s="115">
        <f t="shared" si="202"/>
        <v>1200</v>
      </c>
      <c r="T133" s="129">
        <f t="shared" si="203"/>
        <v>3030</v>
      </c>
      <c r="U133" s="13">
        <f t="shared" si="203"/>
        <v>1440</v>
      </c>
      <c r="V133" s="13">
        <f t="shared" si="203"/>
        <v>1590</v>
      </c>
      <c r="W133" s="13">
        <f t="shared" si="203"/>
        <v>840.25</v>
      </c>
      <c r="X133" s="13">
        <f t="shared" si="203"/>
        <v>749.75</v>
      </c>
      <c r="Y133" s="13">
        <f t="shared" si="203"/>
        <v>806.25</v>
      </c>
      <c r="Z133" s="13">
        <f t="shared" si="203"/>
        <v>34</v>
      </c>
      <c r="AA133" s="115">
        <f t="shared" si="203"/>
        <v>2223.75</v>
      </c>
      <c r="AC133" s="129">
        <f t="shared" si="204"/>
        <v>12120</v>
      </c>
      <c r="AD133" s="13">
        <f t="shared" si="204"/>
        <v>5760</v>
      </c>
      <c r="AE133" s="13">
        <f t="shared" si="204"/>
        <v>6360</v>
      </c>
      <c r="AF133" s="13">
        <f t="shared" si="204"/>
        <v>3361</v>
      </c>
      <c r="AG133" s="13">
        <f t="shared" si="204"/>
        <v>2999</v>
      </c>
      <c r="AH133" s="13">
        <f t="shared" si="204"/>
        <v>3225</v>
      </c>
      <c r="AI133" s="13">
        <f t="shared" si="204"/>
        <v>136</v>
      </c>
      <c r="AJ133" s="115">
        <f t="shared" si="204"/>
        <v>8895</v>
      </c>
      <c r="AK133" s="13"/>
      <c r="AL133" s="97">
        <f t="shared" si="205"/>
        <v>0.52475247524752477</v>
      </c>
      <c r="AM133" s="86">
        <f t="shared" si="206"/>
        <v>0.52845911949685531</v>
      </c>
      <c r="AN133" s="87">
        <f t="shared" si="207"/>
        <v>0.9595358524248736</v>
      </c>
      <c r="AO133" s="144">
        <f t="shared" si="221"/>
        <v>0.2660891089108911</v>
      </c>
      <c r="AP133" s="98">
        <f t="shared" si="209"/>
        <v>0.47524752475247523</v>
      </c>
      <c r="AQ133" s="99">
        <f t="shared" si="210"/>
        <v>0.24744224422442243</v>
      </c>
      <c r="AR133" s="100">
        <f t="shared" si="211"/>
        <v>1.1221122112211221E-2</v>
      </c>
      <c r="AS133" s="101">
        <f t="shared" si="222"/>
        <v>1</v>
      </c>
      <c r="AT133" s="58"/>
      <c r="AU133" s="109">
        <f t="shared" si="213"/>
        <v>0.52475247524752477</v>
      </c>
      <c r="AV133" s="110">
        <f t="shared" si="214"/>
        <v>0.52845911949685531</v>
      </c>
      <c r="AW133" s="111">
        <f t="shared" si="215"/>
        <v>0.9595358524248736</v>
      </c>
      <c r="AX133" s="149">
        <f t="shared" si="223"/>
        <v>0.2660891089108911</v>
      </c>
      <c r="AY133" s="98">
        <f t="shared" si="217"/>
        <v>0.47524752475247523</v>
      </c>
      <c r="AZ133" s="99">
        <f t="shared" si="218"/>
        <v>0.24744224422442243</v>
      </c>
      <c r="BA133" s="100">
        <f t="shared" si="219"/>
        <v>1.1221122112211221E-2</v>
      </c>
      <c r="BB133" s="101">
        <f t="shared" si="224"/>
        <v>1</v>
      </c>
    </row>
    <row r="134" spans="8:54" x14ac:dyDescent="0.2">
      <c r="I134" s="196"/>
      <c r="J134" s="120">
        <f>Produtos!A11</f>
        <v>1009</v>
      </c>
      <c r="K134" s="13">
        <f t="shared" si="200"/>
        <v>2400</v>
      </c>
      <c r="L134" s="13">
        <f t="shared" si="201"/>
        <v>2402</v>
      </c>
      <c r="M134" s="13">
        <f t="shared" si="201"/>
        <v>79</v>
      </c>
      <c r="N134" s="13">
        <f t="shared" si="201"/>
        <v>180</v>
      </c>
      <c r="O134" s="13">
        <f t="shared" si="201"/>
        <v>40</v>
      </c>
      <c r="P134" s="13">
        <f t="shared" si="201"/>
        <v>145</v>
      </c>
      <c r="Q134" s="13">
        <f t="shared" si="201"/>
        <v>1127</v>
      </c>
      <c r="R134" s="115">
        <f t="shared" si="202"/>
        <v>908</v>
      </c>
      <c r="T134" s="129">
        <f t="shared" si="203"/>
        <v>2220</v>
      </c>
      <c r="U134" s="13">
        <f t="shared" si="203"/>
        <v>1093</v>
      </c>
      <c r="V134" s="13">
        <f t="shared" si="203"/>
        <v>1127</v>
      </c>
      <c r="W134" s="13">
        <f t="shared" si="203"/>
        <v>827</v>
      </c>
      <c r="X134" s="13">
        <f t="shared" si="203"/>
        <v>300</v>
      </c>
      <c r="Y134" s="13">
        <f t="shared" si="203"/>
        <v>800.66666666666674</v>
      </c>
      <c r="Z134" s="13">
        <f t="shared" si="203"/>
        <v>26.333333333333336</v>
      </c>
      <c r="AA134" s="115">
        <f t="shared" si="203"/>
        <v>1419.3333333333335</v>
      </c>
      <c r="AC134" s="129">
        <f t="shared" si="204"/>
        <v>6660</v>
      </c>
      <c r="AD134" s="13">
        <f t="shared" si="204"/>
        <v>3279</v>
      </c>
      <c r="AE134" s="13">
        <f t="shared" si="204"/>
        <v>3381</v>
      </c>
      <c r="AF134" s="13">
        <f t="shared" si="204"/>
        <v>2481</v>
      </c>
      <c r="AG134" s="13">
        <f t="shared" si="204"/>
        <v>900</v>
      </c>
      <c r="AH134" s="13">
        <f t="shared" si="204"/>
        <v>2402</v>
      </c>
      <c r="AI134" s="13">
        <f t="shared" si="204"/>
        <v>79</v>
      </c>
      <c r="AJ134" s="115">
        <f t="shared" si="204"/>
        <v>4258</v>
      </c>
      <c r="AK134" s="13"/>
      <c r="AL134" s="97">
        <f t="shared" si="205"/>
        <v>0.50765765765765769</v>
      </c>
      <c r="AM134" s="86">
        <f t="shared" si="206"/>
        <v>0.73380656610470274</v>
      </c>
      <c r="AN134" s="87">
        <f t="shared" si="207"/>
        <v>0.96815800080612657</v>
      </c>
      <c r="AO134" s="144">
        <f t="shared" si="221"/>
        <v>0.36066066066066071</v>
      </c>
      <c r="AP134" s="98">
        <f t="shared" si="209"/>
        <v>0.49234234234234237</v>
      </c>
      <c r="AQ134" s="99">
        <f t="shared" si="210"/>
        <v>0.13513513513513514</v>
      </c>
      <c r="AR134" s="100">
        <f t="shared" si="211"/>
        <v>1.1861861861861863E-2</v>
      </c>
      <c r="AS134" s="101">
        <f t="shared" si="222"/>
        <v>1</v>
      </c>
      <c r="AT134" s="58"/>
      <c r="AU134" s="109">
        <f t="shared" si="213"/>
        <v>0.50765765765765769</v>
      </c>
      <c r="AV134" s="110">
        <f t="shared" si="214"/>
        <v>0.73380656610470274</v>
      </c>
      <c r="AW134" s="111">
        <f t="shared" si="215"/>
        <v>0.96815800080612657</v>
      </c>
      <c r="AX134" s="149">
        <f t="shared" si="223"/>
        <v>0.36066066066066071</v>
      </c>
      <c r="AY134" s="98">
        <f t="shared" si="217"/>
        <v>0.49234234234234237</v>
      </c>
      <c r="AZ134" s="99">
        <f t="shared" si="218"/>
        <v>0.13513513513513514</v>
      </c>
      <c r="BA134" s="100">
        <f t="shared" si="219"/>
        <v>1.1861861861861863E-2</v>
      </c>
      <c r="BB134" s="101">
        <f t="shared" si="224"/>
        <v>1</v>
      </c>
    </row>
    <row r="135" spans="8:54" x14ac:dyDescent="0.2">
      <c r="I135" s="196"/>
      <c r="J135" s="120">
        <f>Produtos!A12</f>
        <v>1010</v>
      </c>
      <c r="K135" s="13">
        <f t="shared" si="200"/>
        <v>2880</v>
      </c>
      <c r="L135" s="13">
        <f t="shared" si="201"/>
        <v>2329</v>
      </c>
      <c r="M135" s="13">
        <f t="shared" si="201"/>
        <v>75</v>
      </c>
      <c r="N135" s="13">
        <f t="shared" si="201"/>
        <v>150</v>
      </c>
      <c r="O135" s="13">
        <f t="shared" si="201"/>
        <v>100</v>
      </c>
      <c r="P135" s="13">
        <f t="shared" si="201"/>
        <v>103</v>
      </c>
      <c r="Q135" s="13">
        <f t="shared" si="201"/>
        <v>1204</v>
      </c>
      <c r="R135" s="115">
        <f t="shared" si="202"/>
        <v>1323</v>
      </c>
      <c r="T135" s="129">
        <f t="shared" si="203"/>
        <v>2730</v>
      </c>
      <c r="U135" s="13">
        <f t="shared" si="203"/>
        <v>1526</v>
      </c>
      <c r="V135" s="13">
        <f t="shared" si="203"/>
        <v>1204</v>
      </c>
      <c r="W135" s="13">
        <f t="shared" si="203"/>
        <v>400.66666666666669</v>
      </c>
      <c r="X135" s="13">
        <f t="shared" si="203"/>
        <v>803.33333333333337</v>
      </c>
      <c r="Y135" s="13">
        <f t="shared" si="203"/>
        <v>388.16666666666669</v>
      </c>
      <c r="Z135" s="13">
        <f t="shared" si="203"/>
        <v>12.5</v>
      </c>
      <c r="AA135" s="115">
        <f t="shared" si="203"/>
        <v>2341.8333333333335</v>
      </c>
      <c r="AC135" s="129">
        <f t="shared" si="204"/>
        <v>16380</v>
      </c>
      <c r="AD135" s="13">
        <f t="shared" si="204"/>
        <v>9156</v>
      </c>
      <c r="AE135" s="13">
        <f t="shared" si="204"/>
        <v>7224</v>
      </c>
      <c r="AF135" s="13">
        <f t="shared" si="204"/>
        <v>2404</v>
      </c>
      <c r="AG135" s="13">
        <f t="shared" si="204"/>
        <v>4820</v>
      </c>
      <c r="AH135" s="13">
        <f t="shared" si="204"/>
        <v>2329</v>
      </c>
      <c r="AI135" s="13">
        <f t="shared" si="204"/>
        <v>75</v>
      </c>
      <c r="AJ135" s="115">
        <f t="shared" si="204"/>
        <v>14051</v>
      </c>
      <c r="AK135" s="13"/>
      <c r="AL135" s="97">
        <f t="shared" si="205"/>
        <v>0.44102564102564101</v>
      </c>
      <c r="AM135" s="86">
        <f t="shared" si="206"/>
        <v>0.33277962347729789</v>
      </c>
      <c r="AN135" s="87">
        <f t="shared" si="207"/>
        <v>0.96880199667221301</v>
      </c>
      <c r="AO135" s="144">
        <f t="shared" si="221"/>
        <v>0.14218559218559221</v>
      </c>
      <c r="AP135" s="98">
        <f t="shared" si="209"/>
        <v>0.55897435897435899</v>
      </c>
      <c r="AQ135" s="99">
        <f t="shared" si="210"/>
        <v>0.29426129426129427</v>
      </c>
      <c r="AR135" s="100">
        <f t="shared" si="211"/>
        <v>4.578754578754579E-3</v>
      </c>
      <c r="AS135" s="101">
        <f t="shared" si="222"/>
        <v>1</v>
      </c>
      <c r="AT135" s="58"/>
      <c r="AU135" s="109">
        <f t="shared" si="213"/>
        <v>0.44102564102564101</v>
      </c>
      <c r="AV135" s="110">
        <f t="shared" si="214"/>
        <v>0.33277962347729789</v>
      </c>
      <c r="AW135" s="111">
        <f t="shared" si="215"/>
        <v>0.96880199667221301</v>
      </c>
      <c r="AX135" s="149">
        <f t="shared" si="223"/>
        <v>0.14218559218559221</v>
      </c>
      <c r="AY135" s="98">
        <f t="shared" si="217"/>
        <v>0.55897435897435899</v>
      </c>
      <c r="AZ135" s="99">
        <f t="shared" si="218"/>
        <v>0.29426129426129427</v>
      </c>
      <c r="BA135" s="100">
        <f t="shared" si="219"/>
        <v>4.578754578754579E-3</v>
      </c>
      <c r="BB135" s="101">
        <f t="shared" si="224"/>
        <v>1</v>
      </c>
    </row>
    <row r="136" spans="8:54" x14ac:dyDescent="0.2">
      <c r="I136" s="196"/>
      <c r="J136" s="120">
        <f>Produtos!A13</f>
        <v>1011</v>
      </c>
      <c r="K136" s="13">
        <f t="shared" si="200"/>
        <v>1440</v>
      </c>
      <c r="L136" s="13">
        <f t="shared" ref="L136:Q143" si="225">SUMIF($I$9:$I$101,$J136,L$9:L$101)</f>
        <v>2110</v>
      </c>
      <c r="M136" s="13">
        <f t="shared" si="225"/>
        <v>25</v>
      </c>
      <c r="N136" s="13">
        <f t="shared" si="225"/>
        <v>150</v>
      </c>
      <c r="O136" s="13">
        <f t="shared" si="225"/>
        <v>30</v>
      </c>
      <c r="P136" s="13">
        <f t="shared" si="225"/>
        <v>91</v>
      </c>
      <c r="Q136" s="13">
        <f t="shared" si="225"/>
        <v>924</v>
      </c>
      <c r="R136" s="115">
        <f t="shared" si="202"/>
        <v>245</v>
      </c>
      <c r="T136" s="129">
        <f t="shared" ref="T136:AA143" si="226">SUMIF($I$9:$I$101,$J136,T$9:T$101)</f>
        <v>1290</v>
      </c>
      <c r="U136" s="13">
        <f t="shared" si="226"/>
        <v>366</v>
      </c>
      <c r="V136" s="13">
        <f t="shared" si="226"/>
        <v>924</v>
      </c>
      <c r="W136" s="13">
        <f t="shared" si="226"/>
        <v>533.75</v>
      </c>
      <c r="X136" s="13">
        <f t="shared" si="226"/>
        <v>390.25</v>
      </c>
      <c r="Y136" s="13">
        <f t="shared" si="226"/>
        <v>527.5</v>
      </c>
      <c r="Z136" s="13">
        <f t="shared" si="226"/>
        <v>6.25</v>
      </c>
      <c r="AA136" s="115">
        <f t="shared" si="226"/>
        <v>762.5</v>
      </c>
      <c r="AC136" s="129">
        <f t="shared" ref="AC136:AJ143" si="227">SUMIF($I$9:$I$101,$J136,AC$9:AC$101)</f>
        <v>5160</v>
      </c>
      <c r="AD136" s="13">
        <f t="shared" si="227"/>
        <v>1464</v>
      </c>
      <c r="AE136" s="13">
        <f t="shared" si="227"/>
        <v>3696</v>
      </c>
      <c r="AF136" s="13">
        <f t="shared" si="227"/>
        <v>2135</v>
      </c>
      <c r="AG136" s="13">
        <f t="shared" si="227"/>
        <v>1561</v>
      </c>
      <c r="AH136" s="13">
        <f t="shared" si="227"/>
        <v>2110</v>
      </c>
      <c r="AI136" s="13">
        <f t="shared" si="227"/>
        <v>25</v>
      </c>
      <c r="AJ136" s="115">
        <f t="shared" si="227"/>
        <v>3050</v>
      </c>
      <c r="AK136" s="13"/>
      <c r="AL136" s="97">
        <f t="shared" si="205"/>
        <v>0.71627906976744182</v>
      </c>
      <c r="AM136" s="86">
        <f t="shared" si="206"/>
        <v>0.57765151515151514</v>
      </c>
      <c r="AN136" s="87">
        <f t="shared" si="207"/>
        <v>0.98829039812646369</v>
      </c>
      <c r="AO136" s="144">
        <f t="shared" si="221"/>
        <v>0.40891472868217049</v>
      </c>
      <c r="AP136" s="98">
        <f t="shared" si="209"/>
        <v>0.28372093023255812</v>
      </c>
      <c r="AQ136" s="99">
        <f t="shared" si="210"/>
        <v>0.30251937984496124</v>
      </c>
      <c r="AR136" s="100">
        <f t="shared" si="211"/>
        <v>4.8449612403100775E-3</v>
      </c>
      <c r="AS136" s="101">
        <f t="shared" si="222"/>
        <v>1</v>
      </c>
      <c r="AT136" s="58"/>
      <c r="AU136" s="109">
        <f t="shared" si="213"/>
        <v>0.71627906976744182</v>
      </c>
      <c r="AV136" s="110">
        <f t="shared" si="214"/>
        <v>0.57765151515151514</v>
      </c>
      <c r="AW136" s="111">
        <f t="shared" si="215"/>
        <v>0.98829039812646369</v>
      </c>
      <c r="AX136" s="149">
        <f t="shared" si="223"/>
        <v>0.40891472868217049</v>
      </c>
      <c r="AY136" s="98">
        <f t="shared" si="217"/>
        <v>0.28372093023255812</v>
      </c>
      <c r="AZ136" s="99">
        <f t="shared" si="218"/>
        <v>0.30251937984496124</v>
      </c>
      <c r="BA136" s="100">
        <f t="shared" si="219"/>
        <v>4.8449612403100775E-3</v>
      </c>
      <c r="BB136" s="101">
        <f t="shared" si="224"/>
        <v>1</v>
      </c>
    </row>
    <row r="137" spans="8:54" x14ac:dyDescent="0.2">
      <c r="I137" s="196"/>
      <c r="J137" s="120">
        <f>Produtos!A14</f>
        <v>1012</v>
      </c>
      <c r="K137" s="13">
        <f t="shared" si="200"/>
        <v>2880</v>
      </c>
      <c r="L137" s="13">
        <f t="shared" si="225"/>
        <v>2757</v>
      </c>
      <c r="M137" s="13">
        <f t="shared" si="225"/>
        <v>61</v>
      </c>
      <c r="N137" s="13">
        <f t="shared" si="225"/>
        <v>165</v>
      </c>
      <c r="O137" s="13">
        <f t="shared" si="225"/>
        <v>70</v>
      </c>
      <c r="P137" s="13">
        <f t="shared" si="225"/>
        <v>140</v>
      </c>
      <c r="Q137" s="13">
        <f t="shared" si="225"/>
        <v>1294</v>
      </c>
      <c r="R137" s="115">
        <f t="shared" si="202"/>
        <v>1211</v>
      </c>
      <c r="T137" s="129">
        <f t="shared" si="226"/>
        <v>2715</v>
      </c>
      <c r="U137" s="13">
        <f t="shared" si="226"/>
        <v>1421</v>
      </c>
      <c r="V137" s="13">
        <f t="shared" si="226"/>
        <v>1294</v>
      </c>
      <c r="W137" s="13">
        <f t="shared" si="226"/>
        <v>939.33333333333326</v>
      </c>
      <c r="X137" s="13">
        <f t="shared" si="226"/>
        <v>354.66666666666669</v>
      </c>
      <c r="Y137" s="13">
        <f t="shared" si="226"/>
        <v>919</v>
      </c>
      <c r="Z137" s="13">
        <f t="shared" si="226"/>
        <v>20.333333333333332</v>
      </c>
      <c r="AA137" s="115">
        <f t="shared" si="226"/>
        <v>1796</v>
      </c>
      <c r="AC137" s="129">
        <f t="shared" si="227"/>
        <v>8145</v>
      </c>
      <c r="AD137" s="13">
        <f t="shared" si="227"/>
        <v>4263</v>
      </c>
      <c r="AE137" s="13">
        <f t="shared" si="227"/>
        <v>3882</v>
      </c>
      <c r="AF137" s="13">
        <f t="shared" si="227"/>
        <v>2818</v>
      </c>
      <c r="AG137" s="13">
        <f t="shared" si="227"/>
        <v>1064</v>
      </c>
      <c r="AH137" s="13">
        <f t="shared" si="227"/>
        <v>2757</v>
      </c>
      <c r="AI137" s="13">
        <f t="shared" si="227"/>
        <v>61</v>
      </c>
      <c r="AJ137" s="115">
        <f t="shared" si="227"/>
        <v>5388</v>
      </c>
      <c r="AK137" s="13"/>
      <c r="AL137" s="97">
        <f t="shared" si="205"/>
        <v>0.47661141804788215</v>
      </c>
      <c r="AM137" s="86">
        <f t="shared" si="206"/>
        <v>0.72591447707367329</v>
      </c>
      <c r="AN137" s="87">
        <f t="shared" si="207"/>
        <v>0.97835344215755848</v>
      </c>
      <c r="AO137" s="144">
        <f t="shared" si="221"/>
        <v>0.33848987108655615</v>
      </c>
      <c r="AP137" s="98">
        <f t="shared" si="209"/>
        <v>0.5233885819521179</v>
      </c>
      <c r="AQ137" s="99">
        <f t="shared" si="210"/>
        <v>0.13063228974831184</v>
      </c>
      <c r="AR137" s="100">
        <f t="shared" si="211"/>
        <v>7.4892572130141185E-3</v>
      </c>
      <c r="AS137" s="101">
        <f t="shared" si="222"/>
        <v>1</v>
      </c>
      <c r="AT137" s="58"/>
      <c r="AU137" s="109">
        <f t="shared" si="213"/>
        <v>0.47661141804788215</v>
      </c>
      <c r="AV137" s="110">
        <f t="shared" si="214"/>
        <v>0.7259144770736734</v>
      </c>
      <c r="AW137" s="111">
        <f t="shared" si="215"/>
        <v>0.97835344215755859</v>
      </c>
      <c r="AX137" s="149">
        <f t="shared" si="223"/>
        <v>0.33848987108655626</v>
      </c>
      <c r="AY137" s="98">
        <f t="shared" si="217"/>
        <v>0.5233885819521179</v>
      </c>
      <c r="AZ137" s="99">
        <f t="shared" si="218"/>
        <v>0.13063228974831184</v>
      </c>
      <c r="BA137" s="100">
        <f t="shared" si="219"/>
        <v>7.4892572130141194E-3</v>
      </c>
      <c r="BB137" s="101">
        <f t="shared" si="224"/>
        <v>1.0000000000000002</v>
      </c>
    </row>
    <row r="138" spans="8:54" x14ac:dyDescent="0.2">
      <c r="I138" s="196"/>
      <c r="J138" s="120">
        <f>Produtos!A15</f>
        <v>1013</v>
      </c>
      <c r="K138" s="13">
        <f t="shared" si="200"/>
        <v>2880</v>
      </c>
      <c r="L138" s="13">
        <f t="shared" si="225"/>
        <v>3422</v>
      </c>
      <c r="M138" s="13">
        <f t="shared" si="225"/>
        <v>71</v>
      </c>
      <c r="N138" s="13">
        <f t="shared" si="225"/>
        <v>270</v>
      </c>
      <c r="O138" s="13">
        <f t="shared" si="225"/>
        <v>25</v>
      </c>
      <c r="P138" s="13">
        <f t="shared" si="225"/>
        <v>245</v>
      </c>
      <c r="Q138" s="13">
        <f t="shared" si="225"/>
        <v>1645</v>
      </c>
      <c r="R138" s="115">
        <f t="shared" si="202"/>
        <v>695</v>
      </c>
      <c r="T138" s="129">
        <f t="shared" si="226"/>
        <v>2610</v>
      </c>
      <c r="U138" s="13">
        <f t="shared" si="226"/>
        <v>965</v>
      </c>
      <c r="V138" s="13">
        <f t="shared" si="226"/>
        <v>1645</v>
      </c>
      <c r="W138" s="13">
        <f t="shared" si="226"/>
        <v>582.16666666666663</v>
      </c>
      <c r="X138" s="13">
        <f t="shared" si="226"/>
        <v>1062.8333333333335</v>
      </c>
      <c r="Y138" s="13">
        <f t="shared" si="226"/>
        <v>570.33333333333337</v>
      </c>
      <c r="Z138" s="13">
        <f t="shared" si="226"/>
        <v>11.833333333333334</v>
      </c>
      <c r="AA138" s="115">
        <f t="shared" si="226"/>
        <v>2039.666666666667</v>
      </c>
      <c r="AC138" s="129">
        <f t="shared" si="227"/>
        <v>15660</v>
      </c>
      <c r="AD138" s="13">
        <f t="shared" si="227"/>
        <v>5790</v>
      </c>
      <c r="AE138" s="13">
        <f t="shared" si="227"/>
        <v>9870</v>
      </c>
      <c r="AF138" s="13">
        <f t="shared" si="227"/>
        <v>3493</v>
      </c>
      <c r="AG138" s="13">
        <f t="shared" si="227"/>
        <v>6377</v>
      </c>
      <c r="AH138" s="13">
        <f t="shared" si="227"/>
        <v>3422</v>
      </c>
      <c r="AI138" s="13">
        <f t="shared" si="227"/>
        <v>71</v>
      </c>
      <c r="AJ138" s="115">
        <f t="shared" si="227"/>
        <v>12238</v>
      </c>
      <c r="AK138" s="13"/>
      <c r="AL138" s="97">
        <f t="shared" si="205"/>
        <v>0.63026819923371646</v>
      </c>
      <c r="AM138" s="86">
        <f t="shared" si="206"/>
        <v>0.35390070921985811</v>
      </c>
      <c r="AN138" s="87">
        <f t="shared" si="207"/>
        <v>0.97967363298024612</v>
      </c>
      <c r="AO138" s="144">
        <f t="shared" si="221"/>
        <v>0.21851851851851847</v>
      </c>
      <c r="AP138" s="98">
        <f t="shared" si="209"/>
        <v>0.36973180076628354</v>
      </c>
      <c r="AQ138" s="99">
        <f t="shared" si="210"/>
        <v>0.40721583652618143</v>
      </c>
      <c r="AR138" s="100">
        <f t="shared" si="211"/>
        <v>4.5338441890166031E-3</v>
      </c>
      <c r="AS138" s="101">
        <f t="shared" si="222"/>
        <v>1</v>
      </c>
      <c r="AT138" s="58"/>
      <c r="AU138" s="109">
        <f t="shared" si="213"/>
        <v>0.63026819923371646</v>
      </c>
      <c r="AV138" s="110">
        <f t="shared" si="214"/>
        <v>0.35390070921985817</v>
      </c>
      <c r="AW138" s="111">
        <f t="shared" si="215"/>
        <v>0.97967363298024623</v>
      </c>
      <c r="AX138" s="149">
        <f t="shared" si="223"/>
        <v>0.21851851851851853</v>
      </c>
      <c r="AY138" s="98">
        <f t="shared" si="217"/>
        <v>0.36973180076628354</v>
      </c>
      <c r="AZ138" s="99">
        <f t="shared" si="218"/>
        <v>0.40721583652618137</v>
      </c>
      <c r="BA138" s="100">
        <f t="shared" si="219"/>
        <v>4.5338441890166031E-3</v>
      </c>
      <c r="BB138" s="101">
        <f t="shared" si="224"/>
        <v>1</v>
      </c>
    </row>
    <row r="139" spans="8:54" x14ac:dyDescent="0.2">
      <c r="I139" s="196"/>
      <c r="J139" s="120">
        <f>Produtos!A16</f>
        <v>1014</v>
      </c>
      <c r="K139" s="13">
        <f t="shared" si="200"/>
        <v>2880</v>
      </c>
      <c r="L139" s="13">
        <f t="shared" si="225"/>
        <v>2202</v>
      </c>
      <c r="M139" s="13">
        <f t="shared" si="225"/>
        <v>91</v>
      </c>
      <c r="N139" s="13">
        <f t="shared" si="225"/>
        <v>120</v>
      </c>
      <c r="O139" s="13">
        <f t="shared" si="225"/>
        <v>80</v>
      </c>
      <c r="P139" s="13">
        <f t="shared" si="225"/>
        <v>135</v>
      </c>
      <c r="Q139" s="13">
        <f t="shared" si="225"/>
        <v>1067</v>
      </c>
      <c r="R139" s="115">
        <f t="shared" si="202"/>
        <v>1478</v>
      </c>
      <c r="T139" s="129">
        <f t="shared" si="226"/>
        <v>2760</v>
      </c>
      <c r="U139" s="13">
        <f t="shared" si="226"/>
        <v>1693</v>
      </c>
      <c r="V139" s="13">
        <f t="shared" si="226"/>
        <v>1067</v>
      </c>
      <c r="W139" s="13">
        <f t="shared" si="226"/>
        <v>573.25</v>
      </c>
      <c r="X139" s="13">
        <f t="shared" si="226"/>
        <v>493.75</v>
      </c>
      <c r="Y139" s="13">
        <f t="shared" si="226"/>
        <v>550.5</v>
      </c>
      <c r="Z139" s="13">
        <f t="shared" si="226"/>
        <v>22.75</v>
      </c>
      <c r="AA139" s="115">
        <f t="shared" si="226"/>
        <v>2209.5</v>
      </c>
      <c r="AC139" s="129">
        <f t="shared" si="227"/>
        <v>11040</v>
      </c>
      <c r="AD139" s="13">
        <f t="shared" si="227"/>
        <v>6772</v>
      </c>
      <c r="AE139" s="13">
        <f t="shared" si="227"/>
        <v>4268</v>
      </c>
      <c r="AF139" s="13">
        <f t="shared" si="227"/>
        <v>2293</v>
      </c>
      <c r="AG139" s="13">
        <f t="shared" si="227"/>
        <v>1975</v>
      </c>
      <c r="AH139" s="13">
        <f t="shared" si="227"/>
        <v>2202</v>
      </c>
      <c r="AI139" s="13">
        <f t="shared" si="227"/>
        <v>91</v>
      </c>
      <c r="AJ139" s="115">
        <f t="shared" si="227"/>
        <v>8838</v>
      </c>
      <c r="AK139" s="13"/>
      <c r="AL139" s="97">
        <f t="shared" si="205"/>
        <v>0.38659420289855073</v>
      </c>
      <c r="AM139" s="86">
        <f t="shared" si="206"/>
        <v>0.53725398313027184</v>
      </c>
      <c r="AN139" s="87">
        <f t="shared" si="207"/>
        <v>0.96031399912778015</v>
      </c>
      <c r="AO139" s="144">
        <f t="shared" si="221"/>
        <v>0.19945652173913045</v>
      </c>
      <c r="AP139" s="98">
        <f t="shared" si="209"/>
        <v>0.61340579710144927</v>
      </c>
      <c r="AQ139" s="99">
        <f t="shared" si="210"/>
        <v>0.17889492753623187</v>
      </c>
      <c r="AR139" s="100">
        <f t="shared" si="211"/>
        <v>8.2427536231884056E-3</v>
      </c>
      <c r="AS139" s="101">
        <f t="shared" si="222"/>
        <v>1</v>
      </c>
      <c r="AT139" s="58"/>
      <c r="AU139" s="109">
        <f t="shared" si="213"/>
        <v>0.38659420289855073</v>
      </c>
      <c r="AV139" s="110">
        <f t="shared" si="214"/>
        <v>0.53725398313027184</v>
      </c>
      <c r="AW139" s="111">
        <f t="shared" si="215"/>
        <v>0.96031399912778015</v>
      </c>
      <c r="AX139" s="149">
        <f t="shared" si="223"/>
        <v>0.19945652173913045</v>
      </c>
      <c r="AY139" s="98">
        <f t="shared" si="217"/>
        <v>0.61340579710144927</v>
      </c>
      <c r="AZ139" s="99">
        <f t="shared" si="218"/>
        <v>0.17889492753623187</v>
      </c>
      <c r="BA139" s="100">
        <f t="shared" si="219"/>
        <v>8.2427536231884056E-3</v>
      </c>
      <c r="BB139" s="101">
        <f t="shared" si="224"/>
        <v>1</v>
      </c>
    </row>
    <row r="140" spans="8:54" x14ac:dyDescent="0.2">
      <c r="I140" s="196"/>
      <c r="J140" s="120">
        <f>Produtos!A17</f>
        <v>1015</v>
      </c>
      <c r="K140" s="13">
        <f t="shared" si="200"/>
        <v>1440</v>
      </c>
      <c r="L140" s="13">
        <f t="shared" si="225"/>
        <v>1500</v>
      </c>
      <c r="M140" s="13">
        <f t="shared" si="225"/>
        <v>30</v>
      </c>
      <c r="N140" s="13">
        <f t="shared" si="225"/>
        <v>90</v>
      </c>
      <c r="O140" s="13">
        <f t="shared" si="225"/>
        <v>50</v>
      </c>
      <c r="P140" s="13">
        <f t="shared" si="225"/>
        <v>70</v>
      </c>
      <c r="Q140" s="13">
        <f t="shared" si="225"/>
        <v>717</v>
      </c>
      <c r="R140" s="115">
        <f t="shared" si="202"/>
        <v>513</v>
      </c>
      <c r="T140" s="129">
        <f t="shared" si="226"/>
        <v>1350</v>
      </c>
      <c r="U140" s="13">
        <f t="shared" si="226"/>
        <v>633</v>
      </c>
      <c r="V140" s="13">
        <f t="shared" si="226"/>
        <v>717</v>
      </c>
      <c r="W140" s="13">
        <f t="shared" si="226"/>
        <v>510</v>
      </c>
      <c r="X140" s="13">
        <f t="shared" si="226"/>
        <v>207</v>
      </c>
      <c r="Y140" s="13">
        <f t="shared" si="226"/>
        <v>500</v>
      </c>
      <c r="Z140" s="13">
        <f t="shared" si="226"/>
        <v>10</v>
      </c>
      <c r="AA140" s="115">
        <f t="shared" si="226"/>
        <v>849.99999999999989</v>
      </c>
      <c r="AC140" s="129">
        <f t="shared" si="227"/>
        <v>4050</v>
      </c>
      <c r="AD140" s="13">
        <f t="shared" si="227"/>
        <v>1899</v>
      </c>
      <c r="AE140" s="13">
        <f t="shared" si="227"/>
        <v>2151</v>
      </c>
      <c r="AF140" s="13">
        <f t="shared" si="227"/>
        <v>1530</v>
      </c>
      <c r="AG140" s="13">
        <f t="shared" si="227"/>
        <v>621</v>
      </c>
      <c r="AH140" s="13">
        <f t="shared" si="227"/>
        <v>1500</v>
      </c>
      <c r="AI140" s="13">
        <f t="shared" si="227"/>
        <v>30</v>
      </c>
      <c r="AJ140" s="115">
        <f t="shared" si="227"/>
        <v>2550</v>
      </c>
      <c r="AK140" s="13"/>
      <c r="AL140" s="97">
        <f t="shared" si="205"/>
        <v>0.53111111111111109</v>
      </c>
      <c r="AM140" s="86">
        <f t="shared" si="206"/>
        <v>0.71129707112970708</v>
      </c>
      <c r="AN140" s="87">
        <f t="shared" si="207"/>
        <v>0.98039215686274506</v>
      </c>
      <c r="AO140" s="144">
        <f t="shared" si="221"/>
        <v>0.37037037037037035</v>
      </c>
      <c r="AP140" s="98">
        <f t="shared" si="209"/>
        <v>0.46888888888888891</v>
      </c>
      <c r="AQ140" s="99">
        <f t="shared" si="210"/>
        <v>0.15333333333333332</v>
      </c>
      <c r="AR140" s="100">
        <f t="shared" si="211"/>
        <v>7.4074074074074077E-3</v>
      </c>
      <c r="AS140" s="101">
        <f t="shared" si="222"/>
        <v>1</v>
      </c>
      <c r="AT140" s="58"/>
      <c r="AU140" s="109">
        <f t="shared" si="213"/>
        <v>0.53111111111111109</v>
      </c>
      <c r="AV140" s="110">
        <f t="shared" si="214"/>
        <v>0.71129707112970708</v>
      </c>
      <c r="AW140" s="111">
        <f t="shared" si="215"/>
        <v>0.98039215686274506</v>
      </c>
      <c r="AX140" s="149">
        <f t="shared" si="223"/>
        <v>0.37037037037037035</v>
      </c>
      <c r="AY140" s="98">
        <f t="shared" si="217"/>
        <v>0.46888888888888891</v>
      </c>
      <c r="AZ140" s="99">
        <f t="shared" si="218"/>
        <v>0.15333333333333332</v>
      </c>
      <c r="BA140" s="100">
        <f t="shared" si="219"/>
        <v>7.4074074074074077E-3</v>
      </c>
      <c r="BB140" s="101">
        <f t="shared" si="224"/>
        <v>1</v>
      </c>
    </row>
    <row r="141" spans="8:54" x14ac:dyDescent="0.2">
      <c r="I141" s="196"/>
      <c r="J141" s="120">
        <f>Produtos!A18</f>
        <v>1016</v>
      </c>
      <c r="K141" s="13">
        <f t="shared" si="200"/>
        <v>1440</v>
      </c>
      <c r="L141" s="13">
        <f t="shared" si="225"/>
        <v>1535</v>
      </c>
      <c r="M141" s="13">
        <f t="shared" si="225"/>
        <v>61</v>
      </c>
      <c r="N141" s="13">
        <f t="shared" si="225"/>
        <v>120</v>
      </c>
      <c r="O141" s="13">
        <f t="shared" si="225"/>
        <v>15</v>
      </c>
      <c r="P141" s="13">
        <f t="shared" si="225"/>
        <v>75</v>
      </c>
      <c r="Q141" s="13">
        <f t="shared" si="225"/>
        <v>750</v>
      </c>
      <c r="R141" s="115">
        <f t="shared" si="202"/>
        <v>480</v>
      </c>
      <c r="T141" s="129">
        <f t="shared" si="226"/>
        <v>1320</v>
      </c>
      <c r="U141" s="13">
        <f t="shared" si="226"/>
        <v>570</v>
      </c>
      <c r="V141" s="13">
        <f t="shared" si="226"/>
        <v>750</v>
      </c>
      <c r="W141" s="13">
        <f t="shared" si="226"/>
        <v>266</v>
      </c>
      <c r="X141" s="13">
        <f t="shared" si="226"/>
        <v>484</v>
      </c>
      <c r="Y141" s="13">
        <f t="shared" si="226"/>
        <v>255.83333333333334</v>
      </c>
      <c r="Z141" s="13">
        <f t="shared" si="226"/>
        <v>10.166666666666668</v>
      </c>
      <c r="AA141" s="115">
        <f t="shared" si="226"/>
        <v>1064.1666666666667</v>
      </c>
      <c r="AC141" s="129">
        <f t="shared" si="227"/>
        <v>7920</v>
      </c>
      <c r="AD141" s="13">
        <f t="shared" si="227"/>
        <v>3420</v>
      </c>
      <c r="AE141" s="13">
        <f t="shared" si="227"/>
        <v>4500</v>
      </c>
      <c r="AF141" s="13">
        <f t="shared" si="227"/>
        <v>1596</v>
      </c>
      <c r="AG141" s="13">
        <f t="shared" si="227"/>
        <v>2904</v>
      </c>
      <c r="AH141" s="13">
        <f t="shared" si="227"/>
        <v>1535</v>
      </c>
      <c r="AI141" s="13">
        <f t="shared" si="227"/>
        <v>61</v>
      </c>
      <c r="AJ141" s="115">
        <f t="shared" si="227"/>
        <v>6385</v>
      </c>
      <c r="AK141" s="13"/>
      <c r="AL141" s="97">
        <f t="shared" si="205"/>
        <v>0.56818181818181823</v>
      </c>
      <c r="AM141" s="86">
        <f t="shared" si="206"/>
        <v>0.35466666666666669</v>
      </c>
      <c r="AN141" s="87">
        <f t="shared" si="207"/>
        <v>0.96177944862155396</v>
      </c>
      <c r="AO141" s="144">
        <f t="shared" si="221"/>
        <v>0.19381313131313135</v>
      </c>
      <c r="AP141" s="98">
        <f t="shared" si="209"/>
        <v>0.43181818181818182</v>
      </c>
      <c r="AQ141" s="99">
        <f t="shared" si="210"/>
        <v>0.36666666666666664</v>
      </c>
      <c r="AR141" s="100">
        <f t="shared" si="211"/>
        <v>7.702020202020203E-3</v>
      </c>
      <c r="AS141" s="101">
        <f t="shared" si="222"/>
        <v>1</v>
      </c>
      <c r="AT141" s="58"/>
      <c r="AU141" s="109">
        <f t="shared" si="213"/>
        <v>0.56818181818181823</v>
      </c>
      <c r="AV141" s="110">
        <f t="shared" si="214"/>
        <v>0.35466666666666669</v>
      </c>
      <c r="AW141" s="111">
        <f t="shared" si="215"/>
        <v>0.96177944862155385</v>
      </c>
      <c r="AX141" s="149">
        <f t="shared" si="223"/>
        <v>0.19381313131313133</v>
      </c>
      <c r="AY141" s="98">
        <f t="shared" si="217"/>
        <v>0.43181818181818182</v>
      </c>
      <c r="AZ141" s="99">
        <f t="shared" si="218"/>
        <v>0.36666666666666664</v>
      </c>
      <c r="BA141" s="100">
        <f t="shared" si="219"/>
        <v>7.7020202020202022E-3</v>
      </c>
      <c r="BB141" s="101">
        <f t="shared" si="224"/>
        <v>1</v>
      </c>
    </row>
    <row r="142" spans="8:54" x14ac:dyDescent="0.2">
      <c r="I142" s="196"/>
      <c r="J142" s="120">
        <f>Produtos!A19</f>
        <v>1017</v>
      </c>
      <c r="K142" s="13">
        <f t="shared" si="200"/>
        <v>1440</v>
      </c>
      <c r="L142" s="13">
        <f t="shared" si="225"/>
        <v>1475</v>
      </c>
      <c r="M142" s="13">
        <f t="shared" si="225"/>
        <v>52</v>
      </c>
      <c r="N142" s="13">
        <f t="shared" si="225"/>
        <v>120</v>
      </c>
      <c r="O142" s="13">
        <f t="shared" si="225"/>
        <v>15</v>
      </c>
      <c r="P142" s="13">
        <f t="shared" si="225"/>
        <v>110</v>
      </c>
      <c r="Q142" s="13">
        <f t="shared" si="225"/>
        <v>715</v>
      </c>
      <c r="R142" s="115">
        <f t="shared" si="202"/>
        <v>480</v>
      </c>
      <c r="T142" s="129">
        <f t="shared" si="226"/>
        <v>1320</v>
      </c>
      <c r="U142" s="13">
        <f t="shared" si="226"/>
        <v>605</v>
      </c>
      <c r="V142" s="13">
        <f t="shared" si="226"/>
        <v>715</v>
      </c>
      <c r="W142" s="13">
        <f t="shared" si="226"/>
        <v>381.75</v>
      </c>
      <c r="X142" s="13">
        <f t="shared" si="226"/>
        <v>333.25</v>
      </c>
      <c r="Y142" s="13">
        <f t="shared" si="226"/>
        <v>368.75</v>
      </c>
      <c r="Z142" s="13">
        <f t="shared" si="226"/>
        <v>13</v>
      </c>
      <c r="AA142" s="115">
        <f t="shared" si="226"/>
        <v>951.25</v>
      </c>
      <c r="AC142" s="129">
        <f t="shared" si="227"/>
        <v>5280</v>
      </c>
      <c r="AD142" s="13">
        <f t="shared" si="227"/>
        <v>2420</v>
      </c>
      <c r="AE142" s="13">
        <f t="shared" si="227"/>
        <v>2860</v>
      </c>
      <c r="AF142" s="13">
        <f t="shared" si="227"/>
        <v>1527</v>
      </c>
      <c r="AG142" s="13">
        <f t="shared" si="227"/>
        <v>1333</v>
      </c>
      <c r="AH142" s="13">
        <f t="shared" si="227"/>
        <v>1475</v>
      </c>
      <c r="AI142" s="13">
        <f t="shared" si="227"/>
        <v>52</v>
      </c>
      <c r="AJ142" s="115">
        <f t="shared" si="227"/>
        <v>3805</v>
      </c>
      <c r="AK142" s="13"/>
      <c r="AL142" s="97">
        <f t="shared" si="205"/>
        <v>0.54166666666666663</v>
      </c>
      <c r="AM142" s="86">
        <f t="shared" si="206"/>
        <v>0.53391608391608392</v>
      </c>
      <c r="AN142" s="87">
        <f t="shared" si="207"/>
        <v>0.96594629993451209</v>
      </c>
      <c r="AO142" s="144">
        <f t="shared" si="221"/>
        <v>0.27935606060606061</v>
      </c>
      <c r="AP142" s="98">
        <f t="shared" si="209"/>
        <v>0.45833333333333331</v>
      </c>
      <c r="AQ142" s="99">
        <f t="shared" si="210"/>
        <v>0.25246212121212119</v>
      </c>
      <c r="AR142" s="100">
        <f t="shared" si="211"/>
        <v>9.8484848484848477E-3</v>
      </c>
      <c r="AS142" s="101">
        <f t="shared" si="222"/>
        <v>1</v>
      </c>
      <c r="AT142" s="58"/>
      <c r="AU142" s="109">
        <f t="shared" si="213"/>
        <v>0.54166666666666663</v>
      </c>
      <c r="AV142" s="110">
        <f t="shared" si="214"/>
        <v>0.53391608391608392</v>
      </c>
      <c r="AW142" s="111">
        <f t="shared" si="215"/>
        <v>0.96594629993451209</v>
      </c>
      <c r="AX142" s="149">
        <f t="shared" si="223"/>
        <v>0.27935606060606061</v>
      </c>
      <c r="AY142" s="98">
        <f t="shared" si="217"/>
        <v>0.45833333333333331</v>
      </c>
      <c r="AZ142" s="99">
        <f t="shared" si="218"/>
        <v>0.25246212121212119</v>
      </c>
      <c r="BA142" s="100">
        <f t="shared" si="219"/>
        <v>9.8484848484848477E-3</v>
      </c>
      <c r="BB142" s="101">
        <f t="shared" si="224"/>
        <v>1</v>
      </c>
    </row>
    <row r="143" spans="8:54" x14ac:dyDescent="0.2">
      <c r="I143" s="196"/>
      <c r="J143" s="120">
        <f>Produtos!A20</f>
        <v>1018</v>
      </c>
      <c r="K143" s="13">
        <f t="shared" si="200"/>
        <v>1440</v>
      </c>
      <c r="L143" s="13">
        <f t="shared" si="225"/>
        <v>1265</v>
      </c>
      <c r="M143" s="13">
        <f t="shared" si="225"/>
        <v>32</v>
      </c>
      <c r="N143" s="13">
        <f t="shared" si="225"/>
        <v>90</v>
      </c>
      <c r="O143" s="13">
        <f t="shared" si="225"/>
        <v>25</v>
      </c>
      <c r="P143" s="13">
        <f t="shared" si="225"/>
        <v>50</v>
      </c>
      <c r="Q143" s="13">
        <f t="shared" si="225"/>
        <v>612</v>
      </c>
      <c r="R143" s="115">
        <f t="shared" si="202"/>
        <v>663</v>
      </c>
      <c r="T143" s="129">
        <f t="shared" si="226"/>
        <v>1350</v>
      </c>
      <c r="U143" s="13">
        <f t="shared" si="226"/>
        <v>738</v>
      </c>
      <c r="V143" s="13">
        <f t="shared" si="226"/>
        <v>612</v>
      </c>
      <c r="W143" s="13">
        <f t="shared" si="226"/>
        <v>432.33333333333326</v>
      </c>
      <c r="X143" s="13">
        <f t="shared" si="226"/>
        <v>179.66666666666669</v>
      </c>
      <c r="Y143" s="13">
        <f t="shared" si="226"/>
        <v>421.66666666666669</v>
      </c>
      <c r="Z143" s="13">
        <f t="shared" si="226"/>
        <v>10.666666666666668</v>
      </c>
      <c r="AA143" s="115">
        <f t="shared" si="226"/>
        <v>928.33333333333326</v>
      </c>
      <c r="AC143" s="129">
        <f t="shared" si="227"/>
        <v>4050</v>
      </c>
      <c r="AD143" s="13">
        <f t="shared" si="227"/>
        <v>2214</v>
      </c>
      <c r="AE143" s="13">
        <f t="shared" si="227"/>
        <v>1836</v>
      </c>
      <c r="AF143" s="13">
        <f t="shared" si="227"/>
        <v>1297</v>
      </c>
      <c r="AG143" s="13">
        <f t="shared" si="227"/>
        <v>539</v>
      </c>
      <c r="AH143" s="13">
        <f t="shared" si="227"/>
        <v>1265</v>
      </c>
      <c r="AI143" s="13">
        <f t="shared" si="227"/>
        <v>32</v>
      </c>
      <c r="AJ143" s="115">
        <f t="shared" si="227"/>
        <v>2785</v>
      </c>
      <c r="AK143" s="13"/>
      <c r="AL143" s="97">
        <f t="shared" si="205"/>
        <v>0.45333333333333331</v>
      </c>
      <c r="AM143" s="86">
        <f t="shared" si="206"/>
        <v>0.70642701525054452</v>
      </c>
      <c r="AN143" s="87">
        <f t="shared" si="207"/>
        <v>0.97532767925983033</v>
      </c>
      <c r="AO143" s="144">
        <f t="shared" si="221"/>
        <v>0.31234567901234556</v>
      </c>
      <c r="AP143" s="98">
        <f t="shared" si="209"/>
        <v>0.54666666666666663</v>
      </c>
      <c r="AQ143" s="99">
        <f t="shared" si="210"/>
        <v>0.13308641975308644</v>
      </c>
      <c r="AR143" s="100">
        <f t="shared" si="211"/>
        <v>7.9012345679012348E-3</v>
      </c>
      <c r="AS143" s="101">
        <f t="shared" si="222"/>
        <v>0.99999999999999989</v>
      </c>
      <c r="AT143" s="58"/>
      <c r="AU143" s="109">
        <f t="shared" si="213"/>
        <v>0.45333333333333331</v>
      </c>
      <c r="AV143" s="110">
        <f t="shared" si="214"/>
        <v>0.70642701525054463</v>
      </c>
      <c r="AW143" s="111">
        <f t="shared" si="215"/>
        <v>0.97532767925983033</v>
      </c>
      <c r="AX143" s="149">
        <f t="shared" si="223"/>
        <v>0.31234567901234561</v>
      </c>
      <c r="AY143" s="98">
        <f t="shared" si="217"/>
        <v>0.54666666666666663</v>
      </c>
      <c r="AZ143" s="99">
        <f t="shared" si="218"/>
        <v>0.13308641975308641</v>
      </c>
      <c r="BA143" s="100">
        <f t="shared" si="219"/>
        <v>7.9012345679012348E-3</v>
      </c>
      <c r="BB143" s="101">
        <f t="shared" si="224"/>
        <v>0.99999999999999989</v>
      </c>
    </row>
    <row r="144" spans="8:54" ht="13.5" thickBot="1" x14ac:dyDescent="0.25">
      <c r="H144" s="72"/>
      <c r="I144" s="197"/>
      <c r="J144" s="116" t="s">
        <v>30</v>
      </c>
      <c r="K144" s="117">
        <f>SUM(K126:K143)</f>
        <v>42480</v>
      </c>
      <c r="L144" s="117">
        <f>SUM(L126:L143)</f>
        <v>44202</v>
      </c>
      <c r="M144" s="117">
        <f t="shared" ref="M144:R144" si="228">SUM(M126:M143)</f>
        <v>1230</v>
      </c>
      <c r="N144" s="117">
        <f t="shared" si="228"/>
        <v>3265</v>
      </c>
      <c r="O144" s="117">
        <f t="shared" si="228"/>
        <v>785</v>
      </c>
      <c r="P144" s="117">
        <f t="shared" si="228"/>
        <v>2558</v>
      </c>
      <c r="Q144" s="117">
        <f t="shared" si="228"/>
        <v>20814</v>
      </c>
      <c r="R144" s="118">
        <f t="shared" si="228"/>
        <v>15058</v>
      </c>
      <c r="T144" s="125">
        <f>SUM(T126:T143)</f>
        <v>39215</v>
      </c>
      <c r="U144" s="117">
        <f t="shared" ref="U144:AC144" si="229">SUM(U126:U143)</f>
        <v>18401</v>
      </c>
      <c r="V144" s="117">
        <f t="shared" si="229"/>
        <v>20814</v>
      </c>
      <c r="W144" s="117">
        <f t="shared" si="229"/>
        <v>10918.916666666666</v>
      </c>
      <c r="X144" s="117">
        <f t="shared" si="229"/>
        <v>9895.0833333333321</v>
      </c>
      <c r="Y144" s="117">
        <f t="shared" si="229"/>
        <v>10622.166666666668</v>
      </c>
      <c r="Z144" s="117">
        <f t="shared" si="229"/>
        <v>296.75000000000011</v>
      </c>
      <c r="AA144" s="118">
        <f t="shared" si="229"/>
        <v>28592.833333333336</v>
      </c>
      <c r="AC144" s="125">
        <f t="shared" si="229"/>
        <v>172865</v>
      </c>
      <c r="AD144" s="117">
        <f t="shared" ref="AD144" si="230">SUM(AD126:AD143)</f>
        <v>79275</v>
      </c>
      <c r="AE144" s="117">
        <f t="shared" ref="AE144" si="231">SUM(AE126:AE143)</f>
        <v>93590</v>
      </c>
      <c r="AF144" s="117">
        <f t="shared" ref="AF144" si="232">SUM(AF126:AF143)</f>
        <v>45432</v>
      </c>
      <c r="AG144" s="117">
        <f t="shared" ref="AG144" si="233">SUM(AG126:AG143)</f>
        <v>48158</v>
      </c>
      <c r="AH144" s="117">
        <f t="shared" ref="AH144" si="234">SUM(AH126:AH143)</f>
        <v>44202</v>
      </c>
      <c r="AI144" s="117">
        <f t="shared" ref="AI144" si="235">SUM(AI126:AI143)</f>
        <v>1230</v>
      </c>
      <c r="AJ144" s="118">
        <f t="shared" ref="AJ144" si="236">SUM(AJ126:AJ143)</f>
        <v>128663</v>
      </c>
      <c r="AL144" s="102">
        <f t="shared" ref="AL144" si="237">V144/T144</f>
        <v>0.53076628841004714</v>
      </c>
      <c r="AM144" s="103">
        <f t="shared" ref="AM144" si="238">W144/V144</f>
        <v>0.5245948239966689</v>
      </c>
      <c r="AN144" s="103">
        <f t="shared" si="207"/>
        <v>0.97282239538415749</v>
      </c>
      <c r="AO144" s="103">
        <f t="shared" si="221"/>
        <v>0.27086999022482888</v>
      </c>
      <c r="AP144" s="103">
        <f t="shared" si="209"/>
        <v>0.46923371158995281</v>
      </c>
      <c r="AQ144" s="103">
        <f t="shared" si="210"/>
        <v>0.25232904075821322</v>
      </c>
      <c r="AR144" s="103">
        <f t="shared" si="211"/>
        <v>7.5672574270049756E-3</v>
      </c>
      <c r="AS144" s="104">
        <f t="shared" si="222"/>
        <v>0.99999999999999978</v>
      </c>
      <c r="AT144" s="64"/>
      <c r="AU144" s="113">
        <f t="shared" si="213"/>
        <v>0.54140514274144569</v>
      </c>
      <c r="AV144" s="114">
        <f t="shared" si="214"/>
        <v>0.48543647825622394</v>
      </c>
      <c r="AW144" s="114">
        <f t="shared" si="215"/>
        <v>0.97292657157950346</v>
      </c>
      <c r="AX144" s="114">
        <f t="shared" si="223"/>
        <v>0.25570242674919741</v>
      </c>
      <c r="AY144" s="103">
        <f t="shared" si="217"/>
        <v>0.45859485725855437</v>
      </c>
      <c r="AZ144" s="103">
        <f t="shared" si="218"/>
        <v>0.27858733693923005</v>
      </c>
      <c r="BA144" s="103">
        <f t="shared" si="219"/>
        <v>7.115379053018251E-3</v>
      </c>
      <c r="BB144" s="104">
        <f t="shared" si="224"/>
        <v>1</v>
      </c>
    </row>
  </sheetData>
  <mergeCells count="14">
    <mergeCell ref="T5:AJ5"/>
    <mergeCell ref="AL6:AS6"/>
    <mergeCell ref="AU6:BB6"/>
    <mergeCell ref="B6:G6"/>
    <mergeCell ref="H6:K6"/>
    <mergeCell ref="L6:R6"/>
    <mergeCell ref="T6:AA6"/>
    <mergeCell ref="AC6:AJ6"/>
    <mergeCell ref="AL5:BB5"/>
    <mergeCell ref="I125:I144"/>
    <mergeCell ref="I116:I124"/>
    <mergeCell ref="I104:I110"/>
    <mergeCell ref="I111:I115"/>
    <mergeCell ref="B5:R5"/>
  </mergeCells>
  <phoneticPr fontId="2" type="noConversion"/>
  <conditionalFormatting sqref="R9:R101">
    <cfRule type="cellIs" dxfId="57" priority="4" stopIfTrue="1" operator="equal">
      <formula>G9</formula>
    </cfRule>
    <cfRule type="cellIs" dxfId="56" priority="8" stopIfTrue="1" operator="lessThan">
      <formula>-0.03</formula>
    </cfRule>
  </conditionalFormatting>
  <conditionalFormatting sqref="R8">
    <cfRule type="cellIs" dxfId="55" priority="2" stopIfTrue="1" operator="equal">
      <formula>G8</formula>
    </cfRule>
    <cfRule type="cellIs" dxfId="54" priority="3" stopIfTrue="1" operator="lessThan">
      <formula>-0.03</formula>
    </cfRule>
  </conditionalFormatting>
  <conditionalFormatting sqref="I9:I101">
    <cfRule type="cellIs" dxfId="53" priority="1" operator="equal">
      <formula>"NP"</formula>
    </cfRule>
  </conditionalFormatting>
  <hyperlinks>
    <hyperlink ref="P3" r:id="rId1" xr:uid="{79DF9406-65EE-4D0A-80E2-89AF8BC071E3}"/>
    <hyperlink ref="P4" r:id="rId2" xr:uid="{60E86A4D-2088-4CAC-BBBB-00D7EB9DD29C}"/>
  </hyperlinks>
  <pageMargins left="0.78740157499999996" right="0.78740157499999996" top="0.984251969" bottom="0.984251969" header="0.49212598499999999" footer="0.49212598499999999"/>
  <pageSetup paperSize="9" scale="74" orientation="landscape" r:id="rId3"/>
  <headerFooter alignWithMargins="0"/>
  <drawing r:id="rId4"/>
  <legacyDrawing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6C8F7D-4D92-4241-9F27-DCBD2BC639E0}">
          <x14:formula1>
            <xm:f>Produtos!$A$2:$A$52</xm:f>
          </x14:formula1>
          <xm:sqref>I9:I101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A5EA-DD76-4F45-8F19-53A19458148B}">
  <dimension ref="A1:L52"/>
  <sheetViews>
    <sheetView workbookViewId="0">
      <selection activeCell="C27" sqref="C27"/>
    </sheetView>
  </sheetViews>
  <sheetFormatPr defaultRowHeight="12.75" x14ac:dyDescent="0.2"/>
  <cols>
    <col min="1" max="1" width="14" style="17" customWidth="1"/>
    <col min="2" max="2" width="13" customWidth="1"/>
    <col min="3" max="3" width="16.42578125" style="17" customWidth="1"/>
    <col min="4" max="4" width="13.140625" style="17" customWidth="1"/>
    <col min="5" max="5" width="12.42578125" style="17" customWidth="1"/>
  </cols>
  <sheetData>
    <row r="1" spans="1:12" s="19" customFormat="1" ht="25.5" customHeight="1" x14ac:dyDescent="0.2">
      <c r="A1" s="162" t="s">
        <v>42</v>
      </c>
      <c r="B1" s="163" t="s">
        <v>103</v>
      </c>
      <c r="C1" s="162" t="s">
        <v>38</v>
      </c>
      <c r="D1" s="164" t="s">
        <v>101</v>
      </c>
      <c r="E1" s="164" t="s">
        <v>102</v>
      </c>
      <c r="G1" s="213" t="s">
        <v>82</v>
      </c>
      <c r="H1" s="213"/>
      <c r="I1" s="213"/>
      <c r="J1" s="213"/>
      <c r="K1" s="213"/>
      <c r="L1" s="213"/>
    </row>
    <row r="2" spans="1:12" x14ac:dyDescent="0.2">
      <c r="A2" s="165" t="s">
        <v>44</v>
      </c>
      <c r="B2" s="166" t="s">
        <v>45</v>
      </c>
      <c r="C2" s="165">
        <v>9.9999999999999898E+18</v>
      </c>
      <c r="D2" s="165">
        <f>3600/C2</f>
        <v>3.6000000000000038E-16</v>
      </c>
      <c r="E2" s="165">
        <f>60/C2</f>
        <v>6.0000000000000058E-18</v>
      </c>
      <c r="G2" s="213"/>
      <c r="H2" s="213"/>
      <c r="I2" s="213"/>
      <c r="J2" s="213"/>
      <c r="K2" s="213"/>
      <c r="L2" s="213"/>
    </row>
    <row r="3" spans="1:12" x14ac:dyDescent="0.2">
      <c r="A3" s="167">
        <v>1001</v>
      </c>
      <c r="B3" s="168" t="s">
        <v>104</v>
      </c>
      <c r="C3" s="167">
        <v>10</v>
      </c>
      <c r="D3" s="167">
        <f>3600/C3</f>
        <v>360</v>
      </c>
      <c r="E3" s="167">
        <f>60/C3</f>
        <v>6</v>
      </c>
      <c r="G3" s="213"/>
      <c r="H3" s="213"/>
      <c r="I3" s="213"/>
      <c r="J3" s="213"/>
      <c r="K3" s="213"/>
      <c r="L3" s="213"/>
    </row>
    <row r="4" spans="1:12" x14ac:dyDescent="0.2">
      <c r="A4" s="167">
        <v>1002</v>
      </c>
      <c r="B4" s="168" t="s">
        <v>105</v>
      </c>
      <c r="C4" s="167">
        <v>15</v>
      </c>
      <c r="D4" s="167">
        <f t="shared" ref="D4:D20" si="0">3600/C4</f>
        <v>240</v>
      </c>
      <c r="E4" s="167">
        <f t="shared" ref="E4:E20" si="1">60/C4</f>
        <v>4</v>
      </c>
      <c r="G4" s="213"/>
      <c r="H4" s="213"/>
      <c r="I4" s="213"/>
      <c r="J4" s="213"/>
      <c r="K4" s="213"/>
      <c r="L4" s="213"/>
    </row>
    <row r="5" spans="1:12" x14ac:dyDescent="0.2">
      <c r="A5" s="167">
        <v>1003</v>
      </c>
      <c r="B5" s="168" t="s">
        <v>106</v>
      </c>
      <c r="C5" s="167">
        <v>20</v>
      </c>
      <c r="D5" s="167">
        <f t="shared" si="0"/>
        <v>180</v>
      </c>
      <c r="E5" s="167">
        <f t="shared" si="1"/>
        <v>3</v>
      </c>
    </row>
    <row r="6" spans="1:12" x14ac:dyDescent="0.2">
      <c r="A6" s="167">
        <v>1004</v>
      </c>
      <c r="B6" s="168" t="s">
        <v>107</v>
      </c>
      <c r="C6" s="167">
        <v>10</v>
      </c>
      <c r="D6" s="167">
        <f t="shared" si="0"/>
        <v>360</v>
      </c>
      <c r="E6" s="167">
        <f t="shared" si="1"/>
        <v>6</v>
      </c>
      <c r="G6" s="161" t="s">
        <v>125</v>
      </c>
    </row>
    <row r="7" spans="1:12" x14ac:dyDescent="0.2">
      <c r="A7" s="167">
        <v>1005</v>
      </c>
      <c r="B7" s="168" t="s">
        <v>108</v>
      </c>
      <c r="C7" s="167">
        <v>15</v>
      </c>
      <c r="D7" s="167">
        <f t="shared" si="0"/>
        <v>240</v>
      </c>
      <c r="E7" s="167">
        <f t="shared" si="1"/>
        <v>4</v>
      </c>
    </row>
    <row r="8" spans="1:12" x14ac:dyDescent="0.2">
      <c r="A8" s="167">
        <v>1006</v>
      </c>
      <c r="B8" s="168" t="s">
        <v>109</v>
      </c>
      <c r="C8" s="167">
        <v>20</v>
      </c>
      <c r="D8" s="167">
        <f t="shared" si="0"/>
        <v>180</v>
      </c>
      <c r="E8" s="167">
        <f t="shared" si="1"/>
        <v>3</v>
      </c>
    </row>
    <row r="9" spans="1:12" x14ac:dyDescent="0.2">
      <c r="A9" s="167">
        <v>1007</v>
      </c>
      <c r="B9" s="168" t="s">
        <v>110</v>
      </c>
      <c r="C9" s="167">
        <v>10</v>
      </c>
      <c r="D9" s="167">
        <f t="shared" si="0"/>
        <v>360</v>
      </c>
      <c r="E9" s="167">
        <f t="shared" si="1"/>
        <v>6</v>
      </c>
    </row>
    <row r="10" spans="1:12" x14ac:dyDescent="0.2">
      <c r="A10" s="167">
        <v>1008</v>
      </c>
      <c r="B10" s="168" t="s">
        <v>111</v>
      </c>
      <c r="C10" s="167">
        <v>15</v>
      </c>
      <c r="D10" s="167">
        <f t="shared" si="0"/>
        <v>240</v>
      </c>
      <c r="E10" s="167">
        <f t="shared" si="1"/>
        <v>4</v>
      </c>
    </row>
    <row r="11" spans="1:12" x14ac:dyDescent="0.2">
      <c r="A11" s="167">
        <v>1009</v>
      </c>
      <c r="B11" s="168" t="s">
        <v>112</v>
      </c>
      <c r="C11" s="167">
        <v>20</v>
      </c>
      <c r="D11" s="167">
        <f t="shared" si="0"/>
        <v>180</v>
      </c>
      <c r="E11" s="167">
        <f t="shared" si="1"/>
        <v>3</v>
      </c>
    </row>
    <row r="12" spans="1:12" x14ac:dyDescent="0.2">
      <c r="A12" s="167">
        <v>1010</v>
      </c>
      <c r="B12" s="168" t="s">
        <v>113</v>
      </c>
      <c r="C12" s="167">
        <v>10</v>
      </c>
      <c r="D12" s="167">
        <f t="shared" si="0"/>
        <v>360</v>
      </c>
      <c r="E12" s="167">
        <f t="shared" si="1"/>
        <v>6</v>
      </c>
    </row>
    <row r="13" spans="1:12" x14ac:dyDescent="0.2">
      <c r="A13" s="167">
        <v>1011</v>
      </c>
      <c r="B13" s="168" t="s">
        <v>114</v>
      </c>
      <c r="C13" s="167">
        <v>15</v>
      </c>
      <c r="D13" s="167">
        <f t="shared" si="0"/>
        <v>240</v>
      </c>
      <c r="E13" s="167">
        <f t="shared" si="1"/>
        <v>4</v>
      </c>
    </row>
    <row r="14" spans="1:12" x14ac:dyDescent="0.2">
      <c r="A14" s="167">
        <v>1012</v>
      </c>
      <c r="B14" s="168" t="s">
        <v>115</v>
      </c>
      <c r="C14" s="167">
        <v>20</v>
      </c>
      <c r="D14" s="167">
        <f t="shared" si="0"/>
        <v>180</v>
      </c>
      <c r="E14" s="167">
        <f t="shared" si="1"/>
        <v>3</v>
      </c>
    </row>
    <row r="15" spans="1:12" x14ac:dyDescent="0.2">
      <c r="A15" s="167">
        <v>1013</v>
      </c>
      <c r="B15" s="168" t="s">
        <v>116</v>
      </c>
      <c r="C15" s="167">
        <v>10</v>
      </c>
      <c r="D15" s="167">
        <f t="shared" si="0"/>
        <v>360</v>
      </c>
      <c r="E15" s="167">
        <f t="shared" si="1"/>
        <v>6</v>
      </c>
    </row>
    <row r="16" spans="1:12" x14ac:dyDescent="0.2">
      <c r="A16" s="167">
        <v>1014</v>
      </c>
      <c r="B16" s="168" t="s">
        <v>117</v>
      </c>
      <c r="C16" s="167">
        <v>15</v>
      </c>
      <c r="D16" s="167">
        <f t="shared" si="0"/>
        <v>240</v>
      </c>
      <c r="E16" s="167">
        <f t="shared" si="1"/>
        <v>4</v>
      </c>
    </row>
    <row r="17" spans="1:5" x14ac:dyDescent="0.2">
      <c r="A17" s="167">
        <v>1015</v>
      </c>
      <c r="B17" s="168" t="s">
        <v>118</v>
      </c>
      <c r="C17" s="167">
        <v>20</v>
      </c>
      <c r="D17" s="167">
        <f t="shared" si="0"/>
        <v>180</v>
      </c>
      <c r="E17" s="167">
        <f t="shared" si="1"/>
        <v>3</v>
      </c>
    </row>
    <row r="18" spans="1:5" x14ac:dyDescent="0.2">
      <c r="A18" s="167">
        <v>1016</v>
      </c>
      <c r="B18" s="168" t="s">
        <v>119</v>
      </c>
      <c r="C18" s="167">
        <v>10</v>
      </c>
      <c r="D18" s="167">
        <f t="shared" si="0"/>
        <v>360</v>
      </c>
      <c r="E18" s="167">
        <f t="shared" si="1"/>
        <v>6</v>
      </c>
    </row>
    <row r="19" spans="1:5" x14ac:dyDescent="0.2">
      <c r="A19" s="167">
        <v>1017</v>
      </c>
      <c r="B19" s="168" t="s">
        <v>120</v>
      </c>
      <c r="C19" s="167">
        <v>15</v>
      </c>
      <c r="D19" s="167">
        <f t="shared" si="0"/>
        <v>240</v>
      </c>
      <c r="E19" s="167">
        <f t="shared" si="1"/>
        <v>4</v>
      </c>
    </row>
    <row r="20" spans="1:5" x14ac:dyDescent="0.2">
      <c r="A20" s="167">
        <v>1018</v>
      </c>
      <c r="B20" s="168" t="s">
        <v>121</v>
      </c>
      <c r="C20" s="167">
        <v>20</v>
      </c>
      <c r="D20" s="167">
        <f t="shared" si="0"/>
        <v>180</v>
      </c>
      <c r="E20" s="167">
        <f t="shared" si="1"/>
        <v>3</v>
      </c>
    </row>
    <row r="21" spans="1:5" x14ac:dyDescent="0.2">
      <c r="A21" s="167"/>
      <c r="B21" s="169"/>
      <c r="C21" s="167"/>
      <c r="D21" s="167"/>
      <c r="E21" s="167"/>
    </row>
    <row r="22" spans="1:5" x14ac:dyDescent="0.2">
      <c r="A22" s="167"/>
      <c r="B22" s="169"/>
      <c r="C22" s="167"/>
      <c r="D22" s="167"/>
      <c r="E22" s="167"/>
    </row>
    <row r="23" spans="1:5" x14ac:dyDescent="0.2">
      <c r="A23" s="167"/>
      <c r="B23" s="169"/>
      <c r="C23" s="167"/>
      <c r="D23" s="167"/>
      <c r="E23" s="167"/>
    </row>
    <row r="24" spans="1:5" x14ac:dyDescent="0.2">
      <c r="A24" s="167"/>
      <c r="B24" s="169"/>
      <c r="C24" s="167"/>
      <c r="D24" s="167"/>
      <c r="E24" s="167"/>
    </row>
    <row r="25" spans="1:5" x14ac:dyDescent="0.2">
      <c r="A25" s="167"/>
      <c r="B25" s="169"/>
      <c r="C25" s="167"/>
      <c r="D25" s="167"/>
      <c r="E25" s="167"/>
    </row>
    <row r="26" spans="1:5" x14ac:dyDescent="0.2">
      <c r="A26" s="167"/>
      <c r="B26" s="169"/>
      <c r="C26" s="167"/>
      <c r="D26" s="167"/>
      <c r="E26" s="167"/>
    </row>
    <row r="27" spans="1:5" x14ac:dyDescent="0.2">
      <c r="A27" s="167"/>
      <c r="B27" s="169"/>
      <c r="C27" s="167"/>
      <c r="D27" s="167"/>
      <c r="E27" s="167"/>
    </row>
    <row r="28" spans="1:5" x14ac:dyDescent="0.2">
      <c r="A28" s="167"/>
      <c r="B28" s="169"/>
      <c r="C28" s="167"/>
      <c r="D28" s="167"/>
      <c r="E28" s="167"/>
    </row>
    <row r="29" spans="1:5" x14ac:dyDescent="0.2">
      <c r="A29" s="167"/>
      <c r="B29" s="169"/>
      <c r="C29" s="167"/>
      <c r="D29" s="167"/>
      <c r="E29" s="167"/>
    </row>
    <row r="30" spans="1:5" x14ac:dyDescent="0.2">
      <c r="A30" s="167"/>
      <c r="B30" s="169"/>
      <c r="C30" s="167"/>
      <c r="D30" s="167"/>
      <c r="E30" s="167"/>
    </row>
    <row r="31" spans="1:5" x14ac:dyDescent="0.2">
      <c r="A31" s="167"/>
      <c r="B31" s="169"/>
      <c r="C31" s="167"/>
      <c r="D31" s="167"/>
      <c r="E31" s="167"/>
    </row>
    <row r="32" spans="1:5" x14ac:dyDescent="0.2">
      <c r="A32" s="167"/>
      <c r="B32" s="169"/>
      <c r="C32" s="167"/>
      <c r="D32" s="167"/>
      <c r="E32" s="167"/>
    </row>
    <row r="33" spans="1:5" x14ac:dyDescent="0.2">
      <c r="A33" s="167"/>
      <c r="B33" s="169"/>
      <c r="C33" s="167"/>
      <c r="D33" s="167"/>
      <c r="E33" s="167"/>
    </row>
    <row r="34" spans="1:5" x14ac:dyDescent="0.2">
      <c r="A34" s="167"/>
      <c r="B34" s="169"/>
      <c r="C34" s="167"/>
      <c r="D34" s="167"/>
      <c r="E34" s="167"/>
    </row>
    <row r="35" spans="1:5" x14ac:dyDescent="0.2">
      <c r="A35" s="167"/>
      <c r="B35" s="169"/>
      <c r="C35" s="167"/>
      <c r="D35" s="167"/>
      <c r="E35" s="167"/>
    </row>
    <row r="36" spans="1:5" x14ac:dyDescent="0.2">
      <c r="A36" s="167"/>
      <c r="B36" s="169"/>
      <c r="C36" s="167"/>
      <c r="D36" s="167"/>
      <c r="E36" s="167"/>
    </row>
    <row r="37" spans="1:5" x14ac:dyDescent="0.2">
      <c r="A37" s="167"/>
      <c r="B37" s="169"/>
      <c r="C37" s="167"/>
      <c r="D37" s="167"/>
      <c r="E37" s="167"/>
    </row>
    <row r="38" spans="1:5" x14ac:dyDescent="0.2">
      <c r="A38" s="167"/>
      <c r="B38" s="169"/>
      <c r="C38" s="167"/>
      <c r="D38" s="167"/>
      <c r="E38" s="167"/>
    </row>
    <row r="39" spans="1:5" x14ac:dyDescent="0.2">
      <c r="A39" s="167"/>
      <c r="B39" s="169"/>
      <c r="C39" s="167"/>
      <c r="D39" s="167"/>
      <c r="E39" s="167"/>
    </row>
    <row r="40" spans="1:5" x14ac:dyDescent="0.2">
      <c r="A40" s="167"/>
      <c r="B40" s="169"/>
      <c r="C40" s="167"/>
      <c r="D40" s="167"/>
      <c r="E40" s="167"/>
    </row>
    <row r="41" spans="1:5" x14ac:dyDescent="0.2">
      <c r="A41" s="167"/>
      <c r="B41" s="169"/>
      <c r="C41" s="167"/>
      <c r="D41" s="167"/>
      <c r="E41" s="167"/>
    </row>
    <row r="42" spans="1:5" x14ac:dyDescent="0.2">
      <c r="A42" s="167"/>
      <c r="B42" s="169"/>
      <c r="C42" s="167"/>
      <c r="D42" s="167"/>
      <c r="E42" s="167"/>
    </row>
    <row r="43" spans="1:5" x14ac:dyDescent="0.2">
      <c r="A43" s="167"/>
      <c r="B43" s="169"/>
      <c r="C43" s="167"/>
      <c r="D43" s="167"/>
      <c r="E43" s="167"/>
    </row>
    <row r="44" spans="1:5" x14ac:dyDescent="0.2">
      <c r="A44" s="167"/>
      <c r="B44" s="169"/>
      <c r="C44" s="167"/>
      <c r="D44" s="167"/>
      <c r="E44" s="167"/>
    </row>
    <row r="45" spans="1:5" x14ac:dyDescent="0.2">
      <c r="A45" s="167"/>
      <c r="B45" s="169"/>
      <c r="C45" s="167"/>
      <c r="D45" s="167"/>
      <c r="E45" s="167"/>
    </row>
    <row r="46" spans="1:5" x14ac:dyDescent="0.2">
      <c r="A46" s="167"/>
      <c r="B46" s="169"/>
      <c r="C46" s="167"/>
      <c r="D46" s="167"/>
      <c r="E46" s="167"/>
    </row>
    <row r="47" spans="1:5" x14ac:dyDescent="0.2">
      <c r="A47" s="167"/>
      <c r="B47" s="169"/>
      <c r="C47" s="167"/>
      <c r="D47" s="167"/>
      <c r="E47" s="167"/>
    </row>
    <row r="48" spans="1:5" x14ac:dyDescent="0.2">
      <c r="A48" s="167"/>
      <c r="B48" s="169"/>
      <c r="C48" s="167"/>
      <c r="D48" s="167"/>
      <c r="E48" s="167"/>
    </row>
    <row r="49" spans="1:5" x14ac:dyDescent="0.2">
      <c r="A49" s="167"/>
      <c r="B49" s="169"/>
      <c r="C49" s="167"/>
      <c r="D49" s="167"/>
      <c r="E49" s="167"/>
    </row>
    <row r="50" spans="1:5" x14ac:dyDescent="0.2">
      <c r="A50" s="167"/>
      <c r="B50" s="169"/>
      <c r="C50" s="167"/>
      <c r="D50" s="167"/>
      <c r="E50" s="167"/>
    </row>
    <row r="51" spans="1:5" x14ac:dyDescent="0.2">
      <c r="A51" s="167"/>
      <c r="B51" s="169"/>
      <c r="C51" s="167"/>
      <c r="D51" s="167"/>
      <c r="E51" s="167"/>
    </row>
    <row r="52" spans="1:5" x14ac:dyDescent="0.2">
      <c r="A52" s="167"/>
      <c r="B52" s="169"/>
      <c r="C52" s="167"/>
      <c r="D52" s="167"/>
      <c r="E52" s="167"/>
    </row>
  </sheetData>
  <mergeCells count="1">
    <mergeCell ref="G1:L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R39" sqref="R3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CA47A-85CC-4FE4-B62B-00092BCA6384}">
  <dimension ref="B1:B32"/>
  <sheetViews>
    <sheetView workbookViewId="0">
      <selection activeCell="B25" sqref="B25"/>
    </sheetView>
  </sheetViews>
  <sheetFormatPr defaultRowHeight="12.75" x14ac:dyDescent="0.2"/>
  <cols>
    <col min="1" max="1" width="6.42578125" customWidth="1"/>
    <col min="2" max="2" width="115.85546875" style="150" customWidth="1"/>
  </cols>
  <sheetData>
    <row r="1" spans="2:2" x14ac:dyDescent="0.2">
      <c r="B1" s="160" t="s">
        <v>186</v>
      </c>
    </row>
    <row r="2" spans="2:2" x14ac:dyDescent="0.2">
      <c r="B2" s="150" t="s">
        <v>83</v>
      </c>
    </row>
    <row r="4" spans="2:2" ht="25.5" x14ac:dyDescent="0.2">
      <c r="B4" s="158" t="s">
        <v>91</v>
      </c>
    </row>
    <row r="6" spans="2:2" x14ac:dyDescent="0.2">
      <c r="B6" s="160" t="s">
        <v>123</v>
      </c>
    </row>
    <row r="7" spans="2:2" x14ac:dyDescent="0.2">
      <c r="B7" s="150" t="s">
        <v>85</v>
      </c>
    </row>
    <row r="8" spans="2:2" ht="14.25" customHeight="1" x14ac:dyDescent="0.2">
      <c r="B8" s="158" t="s">
        <v>92</v>
      </c>
    </row>
    <row r="9" spans="2:2" ht="38.25" x14ac:dyDescent="0.2">
      <c r="B9" s="158" t="s">
        <v>93</v>
      </c>
    </row>
    <row r="11" spans="2:2" x14ac:dyDescent="0.2">
      <c r="B11" s="150" t="s">
        <v>86</v>
      </c>
    </row>
    <row r="12" spans="2:2" x14ac:dyDescent="0.2">
      <c r="B12" s="158" t="s">
        <v>130</v>
      </c>
    </row>
    <row r="13" spans="2:2" s="151" customFormat="1" ht="25.5" x14ac:dyDescent="0.2">
      <c r="B13" s="159" t="s">
        <v>188</v>
      </c>
    </row>
    <row r="15" spans="2:2" x14ac:dyDescent="0.2">
      <c r="B15" s="160" t="s">
        <v>40</v>
      </c>
    </row>
    <row r="16" spans="2:2" x14ac:dyDescent="0.2">
      <c r="B16" s="158" t="s">
        <v>94</v>
      </c>
    </row>
    <row r="17" spans="2:2" x14ac:dyDescent="0.2">
      <c r="B17" s="158" t="s">
        <v>95</v>
      </c>
    </row>
    <row r="18" spans="2:2" ht="25.5" x14ac:dyDescent="0.2">
      <c r="B18" s="158" t="s">
        <v>127</v>
      </c>
    </row>
    <row r="19" spans="2:2" x14ac:dyDescent="0.2">
      <c r="B19" s="158"/>
    </row>
    <row r="20" spans="2:2" x14ac:dyDescent="0.2">
      <c r="B20" s="160" t="s">
        <v>96</v>
      </c>
    </row>
    <row r="21" spans="2:2" ht="25.5" x14ac:dyDescent="0.2">
      <c r="B21" s="159" t="s">
        <v>97</v>
      </c>
    </row>
    <row r="23" spans="2:2" x14ac:dyDescent="0.2">
      <c r="B23" s="160" t="s">
        <v>98</v>
      </c>
    </row>
    <row r="24" spans="2:2" ht="25.5" x14ac:dyDescent="0.2">
      <c r="B24" s="158" t="s">
        <v>99</v>
      </c>
    </row>
    <row r="25" spans="2:2" x14ac:dyDescent="0.2">
      <c r="B25" s="158" t="s">
        <v>100</v>
      </c>
    </row>
    <row r="26" spans="2:2" x14ac:dyDescent="0.2">
      <c r="B26" s="158" t="s">
        <v>122</v>
      </c>
    </row>
    <row r="27" spans="2:2" x14ac:dyDescent="0.2">
      <c r="B27" s="158" t="s">
        <v>124</v>
      </c>
    </row>
    <row r="29" spans="2:2" ht="25.5" x14ac:dyDescent="0.2">
      <c r="B29" s="158" t="s">
        <v>126</v>
      </c>
    </row>
    <row r="31" spans="2:2" x14ac:dyDescent="0.2">
      <c r="B31" s="160" t="s">
        <v>128</v>
      </c>
    </row>
    <row r="32" spans="2:2" x14ac:dyDescent="0.2">
      <c r="B32" s="158" t="s">
        <v>129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D21"/>
  <sheetViews>
    <sheetView tabSelected="1" workbookViewId="0">
      <selection activeCell="B17" sqref="B17"/>
    </sheetView>
  </sheetViews>
  <sheetFormatPr defaultRowHeight="12.75" x14ac:dyDescent="0.2"/>
  <sheetData>
    <row r="4" spans="1:4" x14ac:dyDescent="0.2">
      <c r="D4" s="14" t="s">
        <v>17</v>
      </c>
    </row>
    <row r="5" spans="1:4" x14ac:dyDescent="0.2">
      <c r="D5" s="14" t="s">
        <v>18</v>
      </c>
    </row>
    <row r="8" spans="1:4" x14ac:dyDescent="0.2">
      <c r="A8" s="14" t="s">
        <v>19</v>
      </c>
    </row>
    <row r="9" spans="1:4" x14ac:dyDescent="0.2">
      <c r="A9" t="s">
        <v>20</v>
      </c>
    </row>
    <row r="10" spans="1:4" x14ac:dyDescent="0.2">
      <c r="A10" t="s">
        <v>21</v>
      </c>
    </row>
    <row r="12" spans="1:4" x14ac:dyDescent="0.2">
      <c r="A12" t="s">
        <v>84</v>
      </c>
    </row>
    <row r="13" spans="1:4" x14ac:dyDescent="0.2">
      <c r="A13" s="161" t="s">
        <v>131</v>
      </c>
    </row>
    <row r="15" spans="1:4" x14ac:dyDescent="0.2">
      <c r="B15" s="15" t="s">
        <v>189</v>
      </c>
    </row>
    <row r="16" spans="1:4" x14ac:dyDescent="0.2">
      <c r="B16" t="s">
        <v>190</v>
      </c>
    </row>
    <row r="18" spans="1:2" x14ac:dyDescent="0.2">
      <c r="A18" s="161" t="s">
        <v>132</v>
      </c>
    </row>
    <row r="19" spans="1:2" x14ac:dyDescent="0.2">
      <c r="B19" s="15" t="s">
        <v>78</v>
      </c>
    </row>
    <row r="20" spans="1:2" x14ac:dyDescent="0.2">
      <c r="B20" s="15" t="s">
        <v>79</v>
      </c>
    </row>
    <row r="21" spans="1:2" x14ac:dyDescent="0.2">
      <c r="B21" s="15" t="s">
        <v>80</v>
      </c>
    </row>
  </sheetData>
  <phoneticPr fontId="2" type="noConversion"/>
  <hyperlinks>
    <hyperlink ref="B15" r:id="rId1" xr:uid="{00000000-0004-0000-0600-000000000000}"/>
    <hyperlink ref="B19" r:id="rId2" xr:uid="{A34C5421-32B4-42F8-8C44-573DABFB0A69}"/>
    <hyperlink ref="B20" r:id="rId3" xr:uid="{0AF253A9-1161-4119-AEFF-47A1BFA809F7}"/>
    <hyperlink ref="B21" r:id="rId4" xr:uid="{D7C4B4D9-B04A-4B9D-95DC-5C6AAB6D334E}"/>
  </hyperlinks>
  <pageMargins left="0.78740157499999996" right="0.78740157499999996" top="0.984251969" bottom="0.984251969" header="0.49212598499999999" footer="0.49212598499999999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Apontamentos</vt:lpstr>
      <vt:lpstr>Produtos</vt:lpstr>
      <vt:lpstr>Gráficos</vt:lpstr>
      <vt:lpstr>Ajuda</vt:lpstr>
      <vt:lpstr>Contate-nos</vt:lpstr>
      <vt:lpstr>Apontamentos!Area_de_extracao</vt:lpstr>
    </vt:vector>
  </TitlesOfParts>
  <Company>Vince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Pilotto</dc:creator>
  <cp:lastModifiedBy>Marcos R. Pilotto</cp:lastModifiedBy>
  <cp:lastPrinted>2013-11-06T20:00:54Z</cp:lastPrinted>
  <dcterms:created xsi:type="dcterms:W3CDTF">2013-11-06T18:43:53Z</dcterms:created>
  <dcterms:modified xsi:type="dcterms:W3CDTF">2021-01-22T18:12:02Z</dcterms:modified>
</cp:coreProperties>
</file>