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f72b0c87d07cf7/EMPRESA/Marketing/MarketingDigital/LandingPages/"/>
    </mc:Choice>
  </mc:AlternateContent>
  <xr:revisionPtr revIDLastSave="14" documentId="13_ncr:1_{8B5849FC-5FAA-44E1-B48C-B864F2C20920}" xr6:coauthVersionLast="46" xr6:coauthVersionMax="46" xr10:uidLastSave="{427E99F7-BC20-49B2-83EC-BB9A00CB47AD}"/>
  <bookViews>
    <workbookView xWindow="20370" yWindow="-120" windowWidth="24240" windowHeight="13140" activeTab="1" xr2:uid="{00000000-000D-0000-FFFF-FFFF00000000}"/>
  </bookViews>
  <sheets>
    <sheet name="OEE - Conceito" sheetId="1" r:id="rId1"/>
    <sheet name="Contate-n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8" i="1" l="1"/>
  <c r="B15" i="1"/>
  <c r="B16" i="1" s="1"/>
  <c r="B17" i="1" s="1"/>
  <c r="B18" i="1" s="1"/>
  <c r="B19" i="1" s="1"/>
  <c r="B20" i="1" s="1"/>
  <c r="B21" i="1" s="1"/>
  <c r="B22" i="1" s="1"/>
  <c r="B23" i="1" s="1"/>
  <c r="L22" i="1"/>
  <c r="M22" i="1" s="1"/>
  <c r="C23" i="1"/>
  <c r="L23" i="1" l="1"/>
  <c r="M23" i="1" s="1"/>
  <c r="D29" i="1"/>
  <c r="L15" i="1"/>
  <c r="M15" i="1" s="1"/>
  <c r="L16" i="1"/>
  <c r="M16" i="1" s="1"/>
  <c r="L17" i="1"/>
  <c r="M17" i="1" s="1"/>
  <c r="L18" i="1"/>
  <c r="M18" i="1" s="1"/>
  <c r="L19" i="1"/>
  <c r="M19" i="1" s="1"/>
  <c r="D56" i="1" s="1"/>
  <c r="L20" i="1"/>
  <c r="M20" i="1" s="1"/>
  <c r="L21" i="1"/>
  <c r="M21" i="1" s="1"/>
  <c r="L14" i="1"/>
  <c r="M14" i="1" s="1"/>
  <c r="I34" i="1"/>
  <c r="I33" i="1"/>
  <c r="I32" i="1"/>
  <c r="I36" i="1" s="1"/>
  <c r="D32" i="1"/>
  <c r="D36" i="1" s="1"/>
  <c r="K50" i="1"/>
  <c r="D34" i="1"/>
  <c r="D33" i="1"/>
  <c r="D42" i="1" l="1"/>
  <c r="D58" i="1"/>
  <c r="D57" i="1"/>
  <c r="D40" i="1"/>
  <c r="D46" i="1"/>
  <c r="H52" i="1" s="1"/>
  <c r="D45" i="1"/>
  <c r="F52" i="1" s="1"/>
  <c r="D59" i="1"/>
  <c r="D35" i="1"/>
  <c r="D37" i="1" s="1"/>
  <c r="M49" i="1"/>
  <c r="I35" i="1"/>
  <c r="I37" i="1" s="1"/>
  <c r="F49" i="1"/>
  <c r="D49" i="1"/>
  <c r="F48" i="1"/>
  <c r="D60" i="1" l="1"/>
  <c r="D41" i="1"/>
  <c r="D43" i="1" s="1"/>
  <c r="I51" i="1" s="1"/>
  <c r="D50" i="1"/>
  <c r="F50" i="1"/>
  <c r="D52" i="1" l="1"/>
  <c r="D51" i="1"/>
  <c r="F51" i="1"/>
  <c r="D61" i="1"/>
  <c r="D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R. Pilotto</author>
    <author>Marcos Pilotto</author>
  </authors>
  <commentList>
    <comment ref="C23" authorId="0" shapeId="0" xr:uid="{C1E89ECB-2DA2-4455-8E10-FCA8CACAF25C}">
      <text>
        <r>
          <rPr>
            <b/>
            <sz val="9"/>
            <color indexed="81"/>
            <rFont val="Segoe UI"/>
            <family val="2"/>
          </rPr>
          <t>Horários não lançados (automático)</t>
        </r>
        <r>
          <rPr>
            <sz val="9"/>
            <color indexed="81"/>
            <rFont val="Segoe UI"/>
            <family val="2"/>
          </rPr>
          <t xml:space="preserve">
Este apontamento representa os horários não apontados para completar os 480 minutos do turno.  
Exemplo: se a somatória dos apontamentos de produção e paradas for de 460 minutos, a duração de turno é de 480, o valor desta apontamento será de 20.
Se menor que ZERO, significa que a somatória dos tempos dos apontamentos ultrapassam a duração do turno.</t>
        </r>
      </text>
    </comment>
    <comment ref="J23" authorId="0" shapeId="0" xr:uid="{E9105E66-3651-41BD-BB24-E4A5FFD549E5}">
      <text>
        <r>
          <rPr>
            <b/>
            <sz val="9"/>
            <color indexed="81"/>
            <rFont val="Segoe UI"/>
            <family val="2"/>
          </rPr>
          <t>Lacuna de apontamentos. Horários não lançados.</t>
        </r>
        <r>
          <rPr>
            <sz val="9"/>
            <color indexed="81"/>
            <rFont val="Segoe UI"/>
            <family val="2"/>
          </rPr>
          <t xml:space="preserve">
Este apontamento representa os horários não apontados para completar os 480 minutos do turno.  
Exemplo: se a somatória dos apontamentos de produção e paradas for de 460 minutos, a duração de turno é de 480, o valor desta apontamento será de 20.
</t>
        </r>
      </text>
    </comment>
    <comment ref="D26" authorId="1" shapeId="0" xr:uid="{00000000-0006-0000-0000-000001000000}">
      <text>
        <r>
          <rPr>
            <sz val="8"/>
            <color indexed="81"/>
            <rFont val="Tahoma"/>
          </rPr>
          <t xml:space="preserve">O tempo operacional é horário em que a empresa está trabalhando.
Neste exemplo é a duração do turno de trabalho, no caso 8 horas ou 480 minutos.
</t>
        </r>
      </text>
    </comment>
    <comment ref="D27" authorId="1" shapeId="0" xr:uid="{00000000-0006-0000-0000-000002000000}">
      <text>
        <r>
          <rPr>
            <sz val="8"/>
            <color indexed="81"/>
            <rFont val="Tahoma"/>
            <family val="2"/>
          </rPr>
          <t>Aqui entram os horários e paradas programadas, conforme convencionado pela empresa, durante o qual não está previsto produzir.
Exemplo: horário de refeição, ginástica laboral.
Quando foi feito o planejamento de produção, já foi considerado que nestes horários não haveria produção.</t>
        </r>
      </text>
    </comment>
    <comment ref="D28" authorId="1" shapeId="0" xr:uid="{00000000-0006-0000-0000-000003000000}">
      <text>
        <r>
          <rPr>
            <sz val="8"/>
            <color indexed="81"/>
            <rFont val="Tahoma"/>
          </rPr>
          <t>Aqui entra o tempo programado para produzir, ou seja, quando se fez a programação da produção, considerou-se que neste período o equipamento ou linha de produção estaria produzindo.
Este tempo é de responsabilidade da equipe de produção e tem autonomia sobre ele.
Matematicamente este tempo pode ser obtido subtraindo-se o tempo não programado para produzir (paradas programadas) do tempo operacional.</t>
        </r>
      </text>
    </comment>
    <comment ref="D29" authorId="1" shapeId="0" xr:uid="{00000000-0006-0000-0000-000004000000}">
      <text>
        <r>
          <rPr>
            <sz val="8"/>
            <color indexed="81"/>
            <rFont val="Tahoma"/>
          </rPr>
          <t xml:space="preserve">Aqui entra o tempo onde o equipamento não está produzindo mas está dentro do tempo de responsabilidade da equipe de produção.  Ou seja, estava planejado produzir, porém ocorreram paradas que não estavam previstas.
Exemplos: a máquina está parada aguardando reabastecimento, equipamento quebrou, falta de matéria-prima, entre outros.
</t>
        </r>
      </text>
    </comment>
    <comment ref="D32" authorId="1" shapeId="0" xr:uid="{00000000-0006-0000-0000-000005000000}">
      <text>
        <r>
          <rPr>
            <sz val="8"/>
            <color indexed="81"/>
            <rFont val="Tahoma"/>
            <family val="2"/>
          </rPr>
          <t>É o tempo enquanto o equipamento estava produzindo o produto A, ou seja, está saindo produto A do equipamento.</t>
        </r>
      </text>
    </comment>
    <comment ref="I32" authorId="0" shapeId="0" xr:uid="{00000000-0006-0000-0000-000006000000}">
      <text>
        <r>
          <rPr>
            <sz val="9"/>
            <color indexed="81"/>
            <rFont val="Segoe UI"/>
            <family val="2"/>
          </rPr>
          <t>É o tempo enquanto o equipamento estava produzindo o produto B, ou seja, está saindo produto B do equipamento.</t>
        </r>
      </text>
    </comment>
    <comment ref="D33" authorId="0" shapeId="0" xr:uid="{00000000-0006-0000-0000-000007000000}">
      <text>
        <r>
          <rPr>
            <sz val="9"/>
            <color indexed="81"/>
            <rFont val="Segoe UI"/>
            <family val="2"/>
          </rPr>
          <t>Quantidade total de itens bons do produto A.</t>
        </r>
      </text>
    </comment>
    <comment ref="I33" authorId="0" shapeId="0" xr:uid="{00000000-0006-0000-0000-000008000000}">
      <text>
        <r>
          <rPr>
            <sz val="9"/>
            <color indexed="81"/>
            <rFont val="Segoe UI"/>
            <family val="2"/>
          </rPr>
          <t>Quantidade total de itens bons do produto B.</t>
        </r>
      </text>
    </comment>
    <comment ref="D34" authorId="0" shapeId="0" xr:uid="{00000000-0006-0000-0000-000009000000}">
      <text>
        <r>
          <rPr>
            <sz val="9"/>
            <color indexed="81"/>
            <rFont val="Segoe UI"/>
            <family val="2"/>
          </rPr>
          <t>Quantidade total de itens ruins do produto A.</t>
        </r>
      </text>
    </comment>
    <comment ref="I34" authorId="0" shapeId="0" xr:uid="{00000000-0006-0000-0000-00000A000000}">
      <text>
        <r>
          <rPr>
            <sz val="9"/>
            <color indexed="81"/>
            <rFont val="Segoe UI"/>
            <family val="2"/>
          </rPr>
          <t>Quantidade total de itens ruins do produto B.</t>
        </r>
      </text>
    </comment>
    <comment ref="D35" authorId="1" shapeId="0" xr:uid="{00000000-0006-0000-0000-00000B000000}">
      <text>
        <r>
          <rPr>
            <sz val="8"/>
            <color indexed="81"/>
            <rFont val="Tahoma"/>
            <family val="2"/>
          </rPr>
          <t>Quantidade total de itens produzidos do produto A, independende de sua qualidade, ou seja, quantidade boas + ruins.</t>
        </r>
      </text>
    </comment>
    <comment ref="I35" authorId="1" shapeId="0" xr:uid="{00000000-0006-0000-0000-00000C000000}">
      <text>
        <r>
          <rPr>
            <sz val="8"/>
            <color indexed="81"/>
            <rFont val="Tahoma"/>
            <family val="2"/>
          </rPr>
          <t>Quantidade total de itens produzidos do produto B, independende de sua qualidade, ou seja, quantidade boas + ruins.</t>
        </r>
      </text>
    </comment>
    <comment ref="D36" authorId="1" shapeId="0" xr:uid="{00000000-0006-0000-0000-00000D000000}">
      <text>
        <r>
          <rPr>
            <sz val="8"/>
            <color indexed="81"/>
            <rFont val="Tahoma"/>
            <family val="2"/>
          </rPr>
          <t>Quantidade teórica do produto A, ou seja, quantos itens A poderiam ser produzidos no "Tempo Produzindo A" considerando o tempo de ciclo ideal de A.</t>
        </r>
      </text>
    </comment>
    <comment ref="I36" authorId="0" shapeId="0" xr:uid="{00000000-0006-0000-0000-00000E000000}">
      <text>
        <r>
          <rPr>
            <sz val="9"/>
            <color indexed="81"/>
            <rFont val="Segoe UI"/>
            <family val="2"/>
          </rPr>
          <t>Quantidade teórica do produto B, ou seja, quantos itens B poderiam ser produzidos no "Tempo Produzindo B" considerando o tempo de ciclo ideal de B.</t>
        </r>
      </text>
    </comment>
    <comment ref="D37" authorId="1" shapeId="0" xr:uid="{00000000-0006-0000-0000-00000F000000}">
      <text>
        <r>
          <rPr>
            <sz val="8"/>
            <color indexed="81"/>
            <rFont val="Tahoma"/>
            <family val="2"/>
          </rPr>
          <t>Diferença entre a quantidade teórica e a produção real, ou seja, a quantidade de produtos que deixaram de ser produzidos por ter trabalhado em velocidade abaixo da padrão para o produto.</t>
        </r>
      </text>
    </comment>
    <comment ref="I37" authorId="0" shapeId="0" xr:uid="{00000000-0006-0000-0000-000010000000}">
      <text>
        <r>
          <rPr>
            <sz val="9"/>
            <color indexed="81"/>
            <rFont val="Segoe UI"/>
            <family val="2"/>
          </rPr>
          <t>Diferença entre a quantidade teórica e a produção real, ou seja, a quantidade de produtos que deixaram de ser produzidos por ter trabalhado em velocidade abaixo da padrão para o produto.</t>
        </r>
      </text>
    </comment>
    <comment ref="D40" authorId="1" shapeId="0" xr:uid="{00000000-0006-0000-0000-000011000000}">
      <text>
        <r>
          <rPr>
            <sz val="8"/>
            <color indexed="81"/>
            <rFont val="Tahoma"/>
            <family val="2"/>
          </rPr>
          <t>Somatória do tempo produzindo de todos os produtos.</t>
        </r>
        <r>
          <rPr>
            <sz val="8"/>
            <color indexed="81"/>
            <rFont val="Tahoma"/>
          </rPr>
          <t xml:space="preserve">
</t>
        </r>
      </text>
    </comment>
    <comment ref="D41" authorId="1" shapeId="0" xr:uid="{00000000-0006-0000-0000-000012000000}">
      <text>
        <r>
          <rPr>
            <sz val="8"/>
            <color indexed="81"/>
            <rFont val="Tahoma"/>
            <family val="2"/>
          </rPr>
          <t>Somatório das peças boas e ruins de todos os produtos.</t>
        </r>
      </text>
    </comment>
    <comment ref="D42" authorId="1" shapeId="0" xr:uid="{00000000-0006-0000-0000-000013000000}">
      <text>
        <r>
          <rPr>
            <sz val="8"/>
            <color indexed="81"/>
            <rFont val="Tahoma"/>
            <family val="2"/>
          </rPr>
          <t>Somatório da produção teórica de todos os produtos.</t>
        </r>
      </text>
    </comment>
    <comment ref="D43" authorId="1" shapeId="0" xr:uid="{00000000-0006-0000-0000-000014000000}">
      <text>
        <r>
          <rPr>
            <sz val="8"/>
            <color indexed="81"/>
            <rFont val="Tahoma"/>
            <family val="2"/>
          </rPr>
          <t>Somatório das perdas, em função da velocidade, de todos os produtos.</t>
        </r>
      </text>
    </comment>
    <comment ref="D45" authorId="1" shapeId="0" xr:uid="{00000000-0006-0000-0000-000015000000}">
      <text>
        <r>
          <rPr>
            <sz val="8"/>
            <color indexed="81"/>
            <rFont val="Tahoma"/>
            <family val="2"/>
          </rPr>
          <t>Somatório dos itens bons produzidos na primeira vez de todos os itens.</t>
        </r>
      </text>
    </comment>
    <comment ref="D46" authorId="1" shapeId="0" xr:uid="{00000000-0006-0000-0000-000016000000}">
      <text>
        <r>
          <rPr>
            <sz val="8"/>
            <color indexed="81"/>
            <rFont val="Tahoma"/>
            <family val="2"/>
          </rPr>
          <t>Somatório dos itens ruins, ou seja, itens que não foram classificados como bons na primeira vez.</t>
        </r>
      </text>
    </comment>
    <comment ref="F48" authorId="1" shapeId="0" xr:uid="{00000000-0006-0000-0000-000017000000}">
      <text>
        <r>
          <rPr>
            <b/>
            <sz val="8"/>
            <color indexed="81"/>
            <rFont val="Tahoma"/>
          </rPr>
          <t>Tempo operacional, no caso, a duração do turno (minutos)</t>
        </r>
        <r>
          <rPr>
            <sz val="8"/>
            <color indexed="81"/>
            <rFont val="Tahoma"/>
          </rPr>
          <t xml:space="preserve">
</t>
        </r>
      </text>
    </comment>
    <comment ref="F49" authorId="1" shapeId="0" xr:uid="{00000000-0006-0000-0000-000018000000}">
      <text>
        <r>
          <rPr>
            <b/>
            <sz val="8"/>
            <color indexed="81"/>
            <rFont val="Tahoma"/>
          </rPr>
          <t>Tempo programado para produção (minutos).</t>
        </r>
      </text>
    </comment>
    <comment ref="M49" authorId="1" shapeId="0" xr:uid="{00000000-0006-0000-0000-000019000000}">
      <text>
        <r>
          <rPr>
            <b/>
            <sz val="8"/>
            <color indexed="81"/>
            <rFont val="Tahoma"/>
            <family val="2"/>
          </rPr>
          <t>Paradas programadas (minutos).</t>
        </r>
      </text>
    </comment>
    <comment ref="D50" authorId="1" shapeId="0" xr:uid="{00000000-0006-0000-0000-00001A000000}">
      <text>
        <r>
          <rPr>
            <sz val="8"/>
            <color indexed="81"/>
            <rFont val="Tahoma"/>
            <family val="2"/>
          </rPr>
          <t>Indica quanto do tempo disponível para produção, foi usado para produzir.</t>
        </r>
      </text>
    </comment>
    <comment ref="F50" authorId="1" shapeId="0" xr:uid="{00000000-0006-0000-0000-00001B000000}">
      <text>
        <r>
          <rPr>
            <b/>
            <sz val="8"/>
            <color indexed="81"/>
            <rFont val="Tahoma"/>
            <family val="2"/>
          </rPr>
          <t>Tempo produzindo (minutos).</t>
        </r>
      </text>
    </comment>
    <comment ref="K50" authorId="1" shapeId="0" xr:uid="{00000000-0006-0000-0000-00001C000000}">
      <text>
        <r>
          <rPr>
            <b/>
            <sz val="8"/>
            <color indexed="81"/>
            <rFont val="Tahoma"/>
            <family val="2"/>
          </rPr>
          <t>Paradas não programas (minutos).</t>
        </r>
      </text>
    </comment>
    <comment ref="D51" authorId="1" shapeId="0" xr:uid="{00000000-0006-0000-0000-00001D000000}">
      <text>
        <r>
          <rPr>
            <sz val="8"/>
            <color indexed="81"/>
            <rFont val="Tahoma"/>
            <family val="2"/>
          </rPr>
          <t>Indica o quão rápido o equipamento produziu em relação ao padrão, enquanto o equipamento estava produzindo.
Se maior do que 100% indica que a produção foi mais rápido do que a velocidade  ideal.
Isto normalmente ocorre nas seguintes situações:
-o tempo de ciclo ideal do produto está errado ou desatualizado 
-houve erro de apontamento.</t>
        </r>
      </text>
    </comment>
    <comment ref="F51" authorId="1" shapeId="0" xr:uid="{00000000-0006-0000-0000-00001E000000}">
      <text>
        <r>
          <rPr>
            <b/>
            <sz val="8"/>
            <color indexed="81"/>
            <rFont val="Tahoma"/>
          </rPr>
          <t xml:space="preserve">Quantidade produzida total (produto)
</t>
        </r>
        <r>
          <rPr>
            <sz val="8"/>
            <color indexed="81"/>
            <rFont val="Tahoma"/>
            <family val="2"/>
          </rPr>
          <t>Ou seja, itens bons + itens ruins.</t>
        </r>
      </text>
    </comment>
    <comment ref="I51" authorId="1" shapeId="0" xr:uid="{00000000-0006-0000-0000-00001F000000}">
      <text>
        <r>
          <rPr>
            <b/>
            <sz val="8"/>
            <color indexed="81"/>
            <rFont val="Tahoma"/>
            <family val="2"/>
          </rPr>
          <t xml:space="preserve">Diferença entre a produção teórica e a produção real (produto).
</t>
        </r>
        <r>
          <rPr>
            <sz val="8"/>
            <color indexed="81"/>
            <rFont val="Tahoma"/>
            <family val="2"/>
          </rPr>
          <t>Ou seja, perda de produção por trabalhar em velocidade baixa.</t>
        </r>
      </text>
    </comment>
    <comment ref="D52" authorId="1" shapeId="0" xr:uid="{00000000-0006-0000-0000-000020000000}">
      <text>
        <r>
          <rPr>
            <sz val="8"/>
            <color indexed="81"/>
            <rFont val="Tahoma"/>
            <family val="2"/>
          </rPr>
          <t>Indica a proporção de itens bons em relação ao total produzido.</t>
        </r>
        <r>
          <rPr>
            <sz val="8"/>
            <color indexed="81"/>
            <rFont val="Tahoma"/>
          </rPr>
          <t xml:space="preserve">
</t>
        </r>
      </text>
    </comment>
    <comment ref="F52" authorId="1" shapeId="0" xr:uid="{00000000-0006-0000-0000-000021000000}">
      <text>
        <r>
          <rPr>
            <b/>
            <sz val="8"/>
            <color indexed="81"/>
            <rFont val="Tahoma"/>
          </rPr>
          <t>Total de itens bons (produto).</t>
        </r>
        <r>
          <rPr>
            <sz val="8"/>
            <color indexed="81"/>
            <rFont val="Tahoma"/>
          </rPr>
          <t xml:space="preserve">
São considerados itens bons somente aqueles classificados como bom na primeira vez, ou seja, não foi retrabalhado e nem reclassificado.</t>
        </r>
      </text>
    </comment>
    <comment ref="H52" authorId="1" shapeId="0" xr:uid="{00000000-0006-0000-0000-000022000000}">
      <text>
        <r>
          <rPr>
            <b/>
            <sz val="8"/>
            <color indexed="81"/>
            <rFont val="Tahoma"/>
          </rPr>
          <t>Itens ruins (produto).</t>
        </r>
        <r>
          <rPr>
            <sz val="8"/>
            <color indexed="81"/>
            <rFont val="Tahoma"/>
          </rPr>
          <t xml:space="preserve">
Itens que não ficaram bons da primeira vez, mesmo que após um retrabalho / reprocesso fique bom.</t>
        </r>
      </text>
    </comment>
    <comment ref="D53" authorId="1" shapeId="0" xr:uid="{00000000-0006-0000-0000-000023000000}">
      <text>
        <r>
          <rPr>
            <b/>
            <sz val="8"/>
            <color indexed="81"/>
            <rFont val="Tahoma"/>
          </rPr>
          <t xml:space="preserve">OEE = Disponibilidade% * Performance% * Qualidade%
</t>
        </r>
        <r>
          <rPr>
            <sz val="8"/>
            <color indexed="81"/>
            <rFont val="Tahoma"/>
            <family val="2"/>
          </rPr>
          <t>Indica a proporção entre a quantidade de itens bons produzidos na primeira vez, e a quantidade que o equipamento poderia ter produzido se não houvesse paradas não programadas, se tivesse trabalhado na velocidade ideal de cada produto e se todos os itens produzidos atendessem as especificações na primeira vez.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  <family val="2"/>
          </rPr>
          <t>A Utilização não entra no cálculo do OEE.
Se OEE maior que 100% indica que o equipamento produziu mais do que sua capacidade de produção e esta situação só pode ocorrer quando há uma melhoria no processo que torna-o mais rápido.   Se não for este o caso, verifique se o tempo de ciclo ideal dos produtos está atualizado e verifique os apontamentos de produção.</t>
        </r>
      </text>
    </comment>
    <comment ref="D56" authorId="0" shapeId="0" xr:uid="{00000000-0006-0000-0000-000024000000}">
      <text>
        <r>
          <rPr>
            <sz val="9"/>
            <color indexed="81"/>
            <rFont val="Segoe UI"/>
            <family val="2"/>
          </rPr>
          <t>Quantidade que deixou de ser produzida durante as paradas programadas.  Neste caso usa-se a velocidade nominal de produção do equipamento ou linha de produção.</t>
        </r>
      </text>
    </comment>
    <comment ref="D57" authorId="0" shapeId="0" xr:uid="{00000000-0006-0000-0000-000025000000}">
      <text>
        <r>
          <rPr>
            <sz val="9"/>
            <color indexed="81"/>
            <rFont val="Segoe UI"/>
            <family val="2"/>
          </rPr>
          <t>Quantidade que deixou de ser produzida durante as paradas não programadas.  Deve-se considerar a velocidade padrão do produto que estava sendo produzido no momento em que ocorreu a parada não programada.</t>
        </r>
      </text>
    </comment>
    <comment ref="D58" authorId="0" shapeId="0" xr:uid="{00000000-0006-0000-0000-000026000000}">
      <text>
        <r>
          <rPr>
            <sz val="9"/>
            <color indexed="81"/>
            <rFont val="Segoe UI"/>
            <family val="2"/>
          </rPr>
          <t>Quantidade que deixou de ser produzir devido o equipamento produzir em velocidade abaixo da velocidade padrão do produto que estava produzindo.</t>
        </r>
      </text>
    </comment>
    <comment ref="D59" authorId="0" shapeId="0" xr:uid="{00000000-0006-0000-0000-000027000000}">
      <text>
        <r>
          <rPr>
            <sz val="9"/>
            <color indexed="81"/>
            <rFont val="Segoe UI"/>
            <family val="2"/>
          </rPr>
          <t>Quantidade de itens produzidos e que não atenderam as especificações na primeira vez.</t>
        </r>
      </text>
    </comment>
    <comment ref="D60" authorId="0" shapeId="0" xr:uid="{FE41E339-3943-4A85-AF75-33F0B8FD7EE5}">
      <text>
        <r>
          <rPr>
            <sz val="9"/>
            <color indexed="81"/>
            <rFont val="Segoe UI"/>
            <family val="2"/>
          </rPr>
          <t>Total perdas de produção ocorridas durante o horário planejado para produzir.  Paradas programadas não entram aqui.</t>
        </r>
      </text>
    </comment>
    <comment ref="D61" authorId="0" shapeId="0" xr:uid="{00000000-0006-0000-0000-000028000000}">
      <text>
        <r>
          <rPr>
            <sz val="9"/>
            <color indexed="81"/>
            <rFont val="Segoe UI"/>
            <family val="2"/>
          </rPr>
          <t>Total das perdas de produção ocorridas durante o turno.</t>
        </r>
      </text>
    </comment>
  </commentList>
</comments>
</file>

<file path=xl/sharedStrings.xml><?xml version="1.0" encoding="utf-8"?>
<sst xmlns="http://schemas.openxmlformats.org/spreadsheetml/2006/main" count="102" uniqueCount="76">
  <si>
    <t>Turno:</t>
  </si>
  <si>
    <t>Produto</t>
  </si>
  <si>
    <t>A</t>
  </si>
  <si>
    <t>B</t>
  </si>
  <si>
    <t>Duração</t>
  </si>
  <si>
    <t>Minutos</t>
  </si>
  <si>
    <t>Refeição</t>
  </si>
  <si>
    <t>Nenhum</t>
  </si>
  <si>
    <t>Produzindo</t>
  </si>
  <si>
    <t>Quantidade</t>
  </si>
  <si>
    <t>Boas</t>
  </si>
  <si>
    <t>Ruins</t>
  </si>
  <si>
    <t>Boas:</t>
  </si>
  <si>
    <t>Ruins:</t>
  </si>
  <si>
    <t>Tempo</t>
  </si>
  <si>
    <t>Operacional:</t>
  </si>
  <si>
    <t>Parado:</t>
  </si>
  <si>
    <t>Paradas Programadas:</t>
  </si>
  <si>
    <t>Paradas Não Programada:</t>
  </si>
  <si>
    <t>Baixa velocidade</t>
  </si>
  <si>
    <t>Peças ruins:</t>
  </si>
  <si>
    <t>pç/min</t>
  </si>
  <si>
    <t>min/pç</t>
  </si>
  <si>
    <t>Utilização %:</t>
  </si>
  <si>
    <t>Disponibilidade %:</t>
  </si>
  <si>
    <t>Qualidade %:</t>
  </si>
  <si>
    <t>OEE %:</t>
  </si>
  <si>
    <t>min</t>
  </si>
  <si>
    <t>Perdas de produção (qtde)</t>
  </si>
  <si>
    <t>Exercício Conceitual - OEE</t>
  </si>
  <si>
    <t>Produto A</t>
  </si>
  <si>
    <t>Produto B</t>
  </si>
  <si>
    <t>Tempo Produzindo:</t>
  </si>
  <si>
    <t>Produção Real:</t>
  </si>
  <si>
    <t>Produção Teórica:</t>
  </si>
  <si>
    <t>Produção A + B</t>
  </si>
  <si>
    <t>Indicadores</t>
  </si>
  <si>
    <t>Vince Soluções e Tecnologia Ltda</t>
  </si>
  <si>
    <t>Americana, SP, Brasil</t>
  </si>
  <si>
    <t>Entre em contato</t>
  </si>
  <si>
    <t>sinta-se a vontade para entrar em contato conosco.</t>
  </si>
  <si>
    <t>produtividade@vince.com.br</t>
  </si>
  <si>
    <t>Se quiser fazer algum cometário ou sugestão, ou tem alguma dúvida ou deseja trocar alguma idéia sobre OEE,</t>
  </si>
  <si>
    <t>Obrigado por ter nos visitado pelos sites</t>
  </si>
  <si>
    <t>19 3601-1777</t>
  </si>
  <si>
    <t>Não Prog para produzir</t>
  </si>
  <si>
    <t>Programado para produzir</t>
  </si>
  <si>
    <t>minutos</t>
  </si>
  <si>
    <t>Tempo de ciclo ideal A:</t>
  </si>
  <si>
    <t>Velocidade nominal:</t>
  </si>
  <si>
    <t>www.oee.com.br</t>
  </si>
  <si>
    <t>www.vince.com.br</t>
  </si>
  <si>
    <t>Produção Boas:</t>
  </si>
  <si>
    <t>Produção Ruins:</t>
  </si>
  <si>
    <t>Equipamento:</t>
  </si>
  <si>
    <t>Parada-Aguardando operador</t>
  </si>
  <si>
    <t>Parada-Preparação</t>
  </si>
  <si>
    <t>Parada-Troca de ferramenta</t>
  </si>
  <si>
    <t>Linha de Envase</t>
  </si>
  <si>
    <t xml:space="preserve">Produção </t>
  </si>
  <si>
    <t>teórica</t>
  </si>
  <si>
    <t>Perdas</t>
  </si>
  <si>
    <t>Calculos de Perdas de Produção</t>
  </si>
  <si>
    <t>Performance%</t>
  </si>
  <si>
    <t>Perdas baixa velocidade:</t>
  </si>
  <si>
    <t>Total perdas OEE:</t>
  </si>
  <si>
    <t>Total Perdas Turno:</t>
  </si>
  <si>
    <t>Ficha de Apontamento de Produção</t>
  </si>
  <si>
    <t>Tempo de ciclo ideal B:</t>
  </si>
  <si>
    <t>Evento #</t>
  </si>
  <si>
    <t>Tipo de Apontamento / motivo</t>
  </si>
  <si>
    <t>Parada-Horários não apontados</t>
  </si>
  <si>
    <t>www.andon.com.br</t>
  </si>
  <si>
    <t xml:space="preserve">O objetivo desta planilha é mostrar como é feito o cálculo do OEE, de uma forma muito simples.
Disponibilizamos uma planilha mais elaborada e avançada, voltada a gestores.  Se houver interesse, o link encontra-se na aba "Contate-nos"
Os cálculos são realizados com base na "Ficha de Apontamento de Produção" (abaixo).
Neste exemplo tem-se os apontamentos da produção de um turno de uma linha de envase.  Durante este turno foram produzidos os produtos A e B, cada um com um tempo de ciclo ideal de produção.
Durante a produção houveram preparações, paradas programadas e não programadas.
É possível alterar os valores.   Em caso de dúvidas, analise as fórmulas para facilitar o entendimento ou entre em contato conosco.  Ver na aba "Contate-nos", abaixo.
</t>
  </si>
  <si>
    <t>http://www.oee.com.br/ferramenta/planilha-de-gestao-oee/</t>
  </si>
  <si>
    <t>Planilha de Gestão OEE (voltada para quem usa no dia-a-dia)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</si>
</sst>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</font>
    <font>
      <b/>
      <sz val="12"/>
      <name val="Arial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2" fillId="2" borderId="0" xfId="0" applyFont="1" applyFill="1" applyBorder="1"/>
    <xf numFmtId="0" fontId="4" fillId="2" borderId="0" xfId="0" applyFont="1" applyFill="1"/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/>
    <xf numFmtId="10" fontId="7" fillId="0" borderId="0" xfId="2" applyNumberFormat="1" applyFont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2" fillId="2" borderId="7" xfId="0" applyFont="1" applyFill="1" applyBorder="1"/>
    <xf numFmtId="0" fontId="0" fillId="2" borderId="11" xfId="0" applyFill="1" applyBorder="1"/>
    <xf numFmtId="0" fontId="12" fillId="0" borderId="0" xfId="1" applyAlignment="1" applyProtection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Border="1"/>
    <xf numFmtId="0" fontId="2" fillId="2" borderId="6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0" xfId="0" applyFont="1" applyFill="1" applyBorder="1"/>
    <xf numFmtId="10" fontId="6" fillId="0" borderId="8" xfId="2" applyNumberFormat="1" applyFont="1" applyFill="1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7" fillId="0" borderId="2" xfId="2" applyNumberFormat="1" applyFont="1" applyBorder="1" applyAlignment="1">
      <alignment horizontal="center"/>
    </xf>
    <xf numFmtId="164" fontId="0" fillId="0" borderId="0" xfId="3" applyFont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4" fontId="0" fillId="0" borderId="9" xfId="3" applyFont="1" applyBorder="1" applyAlignment="1">
      <alignment horizontal="center"/>
    </xf>
    <xf numFmtId="165" fontId="0" fillId="2" borderId="10" xfId="3" applyNumberFormat="1" applyFont="1" applyFill="1" applyBorder="1"/>
    <xf numFmtId="165" fontId="0" fillId="0" borderId="0" xfId="3" applyNumberFormat="1" applyFont="1"/>
    <xf numFmtId="165" fontId="0" fillId="3" borderId="10" xfId="3" applyNumberFormat="1" applyFont="1" applyFill="1" applyBorder="1"/>
    <xf numFmtId="164" fontId="0" fillId="0" borderId="8" xfId="3" applyFont="1" applyBorder="1" applyAlignment="1">
      <alignment horizontal="center"/>
    </xf>
    <xf numFmtId="164" fontId="7" fillId="0" borderId="2" xfId="3" applyFont="1" applyBorder="1" applyAlignment="1">
      <alignment horizontal="center"/>
    </xf>
    <xf numFmtId="0" fontId="2" fillId="2" borderId="9" xfId="0" applyFont="1" applyFill="1" applyBorder="1"/>
    <xf numFmtId="0" fontId="2" fillId="0" borderId="5" xfId="0" applyFont="1" applyBorder="1"/>
    <xf numFmtId="0" fontId="2" fillId="10" borderId="7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164" fontId="0" fillId="0" borderId="7" xfId="3" applyFont="1" applyBorder="1"/>
    <xf numFmtId="43" fontId="0" fillId="0" borderId="8" xfId="0" applyNumberFormat="1" applyBorder="1"/>
    <xf numFmtId="164" fontId="0" fillId="0" borderId="1" xfId="3" applyFont="1" applyBorder="1"/>
    <xf numFmtId="43" fontId="0" fillId="0" borderId="2" xfId="0" applyNumberFormat="1" applyBorder="1"/>
    <xf numFmtId="0" fontId="0" fillId="0" borderId="0" xfId="0" applyBorder="1" applyAlignment="1">
      <alignment horizontal="left"/>
    </xf>
    <xf numFmtId="0" fontId="2" fillId="0" borderId="7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6" fillId="0" borderId="1" xfId="0" applyFont="1" applyBorder="1"/>
    <xf numFmtId="164" fontId="2" fillId="0" borderId="8" xfId="3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6" fillId="0" borderId="9" xfId="0" applyFont="1" applyBorder="1"/>
    <xf numFmtId="0" fontId="2" fillId="0" borderId="9" xfId="0" applyFont="1" applyBorder="1"/>
    <xf numFmtId="0" fontId="0" fillId="0" borderId="0" xfId="0" applyAlignment="1">
      <alignment vertical="top" wrapText="1"/>
    </xf>
    <xf numFmtId="0" fontId="2" fillId="0" borderId="11" xfId="0" applyFon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6" xfId="0" applyFont="1" applyFill="1" applyBorder="1"/>
    <xf numFmtId="165" fontId="0" fillId="0" borderId="8" xfId="3" applyNumberFormat="1" applyFont="1" applyBorder="1" applyAlignment="1">
      <alignment horizontal="center"/>
    </xf>
    <xf numFmtId="164" fontId="0" fillId="0" borderId="6" xfId="3" applyFont="1" applyBorder="1" applyAlignment="1">
      <alignment horizontal="center"/>
    </xf>
    <xf numFmtId="164" fontId="0" fillId="0" borderId="2" xfId="3" applyFont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9" xfId="0" applyFill="1" applyBorder="1"/>
    <xf numFmtId="0" fontId="0" fillId="10" borderId="2" xfId="0" applyFill="1" applyBorder="1"/>
    <xf numFmtId="0" fontId="6" fillId="10" borderId="9" xfId="0" applyFont="1" applyFill="1" applyBorder="1"/>
    <xf numFmtId="0" fontId="6" fillId="10" borderId="9" xfId="0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8" xfId="0" applyFill="1" applyBorder="1"/>
    <xf numFmtId="0" fontId="0" fillId="11" borderId="11" xfId="0" applyFill="1" applyBorder="1"/>
    <xf numFmtId="0" fontId="0" fillId="11" borderId="9" xfId="0" applyFill="1" applyBorder="1"/>
    <xf numFmtId="0" fontId="2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0" fillId="4" borderId="12" xfId="3" applyNumberFormat="1" applyFont="1" applyFill="1" applyBorder="1" applyAlignment="1">
      <alignment horizontal="center"/>
    </xf>
    <xf numFmtId="165" fontId="0" fillId="4" borderId="13" xfId="3" applyNumberFormat="1" applyFont="1" applyFill="1" applyBorder="1" applyAlignment="1">
      <alignment horizontal="center"/>
    </xf>
    <xf numFmtId="165" fontId="0" fillId="5" borderId="12" xfId="3" applyNumberFormat="1" applyFont="1" applyFill="1" applyBorder="1" applyAlignment="1">
      <alignment horizontal="center"/>
    </xf>
    <xf numFmtId="165" fontId="0" fillId="5" borderId="14" xfId="3" applyNumberFormat="1" applyFont="1" applyFill="1" applyBorder="1" applyAlignment="1">
      <alignment horizontal="center"/>
    </xf>
    <xf numFmtId="165" fontId="0" fillId="5" borderId="13" xfId="3" applyNumberFormat="1" applyFont="1" applyFill="1" applyBorder="1" applyAlignment="1">
      <alignment horizontal="center"/>
    </xf>
    <xf numFmtId="165" fontId="0" fillId="6" borderId="12" xfId="3" applyNumberFormat="1" applyFont="1" applyFill="1" applyBorder="1" applyAlignment="1">
      <alignment horizontal="center"/>
    </xf>
    <xf numFmtId="165" fontId="0" fillId="6" borderId="13" xfId="3" applyNumberFormat="1" applyFont="1" applyFill="1" applyBorder="1" applyAlignment="1">
      <alignment horizontal="center"/>
    </xf>
    <xf numFmtId="165" fontId="0" fillId="7" borderId="12" xfId="3" applyNumberFormat="1" applyFont="1" applyFill="1" applyBorder="1" applyAlignment="1">
      <alignment horizontal="center"/>
    </xf>
    <xf numFmtId="165" fontId="0" fillId="7" borderId="14" xfId="3" applyNumberFormat="1" applyFont="1" applyFill="1" applyBorder="1" applyAlignment="1">
      <alignment horizontal="center"/>
    </xf>
    <xf numFmtId="165" fontId="0" fillId="7" borderId="13" xfId="3" applyNumberFormat="1" applyFont="1" applyFill="1" applyBorder="1" applyAlignment="1">
      <alignment horizontal="center"/>
    </xf>
    <xf numFmtId="165" fontId="0" fillId="8" borderId="12" xfId="3" applyNumberFormat="1" applyFont="1" applyFill="1" applyBorder="1" applyAlignment="1">
      <alignment horizontal="center"/>
    </xf>
    <xf numFmtId="165" fontId="0" fillId="8" borderId="13" xfId="3" applyNumberFormat="1" applyFont="1" applyFill="1" applyBorder="1" applyAlignment="1">
      <alignment horizontal="center"/>
    </xf>
    <xf numFmtId="165" fontId="0" fillId="0" borderId="12" xfId="3" applyNumberFormat="1" applyFont="1" applyFill="1" applyBorder="1" applyAlignment="1">
      <alignment horizontal="center"/>
    </xf>
    <xf numFmtId="165" fontId="0" fillId="0" borderId="14" xfId="3" applyNumberFormat="1" applyFont="1" applyFill="1" applyBorder="1" applyAlignment="1">
      <alignment horizontal="center"/>
    </xf>
    <xf numFmtId="165" fontId="0" fillId="0" borderId="13" xfId="3" applyNumberFormat="1" applyFont="1" applyFill="1" applyBorder="1" applyAlignment="1">
      <alignment horizontal="center"/>
    </xf>
    <xf numFmtId="165" fontId="0" fillId="9" borderId="12" xfId="3" applyNumberFormat="1" applyFont="1" applyFill="1" applyBorder="1" applyAlignment="1">
      <alignment horizontal="center"/>
    </xf>
    <xf numFmtId="165" fontId="0" fillId="9" borderId="14" xfId="3" applyNumberFormat="1" applyFont="1" applyFill="1" applyBorder="1" applyAlignment="1">
      <alignment horizontal="center"/>
    </xf>
    <xf numFmtId="165" fontId="0" fillId="9" borderId="13" xfId="3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EE6C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FF0000"/>
                </a:solidFill>
              </a:rPr>
              <a:t>OEE% = D% x P% x Q%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'OEE - Conceito'!$B$50:$B$53</c:f>
              <c:strCache>
                <c:ptCount val="4"/>
                <c:pt idx="0">
                  <c:v>Disponibilidade %:</c:v>
                </c:pt>
                <c:pt idx="1">
                  <c:v>Performance%</c:v>
                </c:pt>
                <c:pt idx="2">
                  <c:v>Qualidade %:</c:v>
                </c:pt>
                <c:pt idx="3">
                  <c:v>OEE %:</c:v>
                </c:pt>
              </c:strCache>
            </c:strRef>
          </c:cat>
          <c:val>
            <c:numRef>
              <c:f>'OEE - Conceito'!$D$50:$D$53</c:f>
              <c:numCache>
                <c:formatCode>0.00%</c:formatCode>
                <c:ptCount val="4"/>
                <c:pt idx="0">
                  <c:v>0.91666666666666663</c:v>
                </c:pt>
                <c:pt idx="1">
                  <c:v>0.80074766355140192</c:v>
                </c:pt>
                <c:pt idx="2">
                  <c:v>0.95938375350140059</c:v>
                </c:pt>
                <c:pt idx="3">
                  <c:v>0.70420560747663552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2-4F30-B7FF-3FAE20217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155728"/>
        <c:axId val="516158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'OEE - Conceito'!$B$50:$B$53</c15:sqref>
                        </c15:formulaRef>
                      </c:ext>
                    </c:extLst>
                    <c:strCache>
                      <c:ptCount val="4"/>
                      <c:pt idx="0">
                        <c:v>Disponibilidade %:</c:v>
                      </c:pt>
                      <c:pt idx="1">
                        <c:v>Performance%</c:v>
                      </c:pt>
                      <c:pt idx="2">
                        <c:v>Qualidade %:</c:v>
                      </c:pt>
                      <c:pt idx="3">
                        <c:v>OEE %: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'OEE - Conceito'!$C$50:$C$53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DC2-4F30-B7FF-3FAE20217A8A}"/>
                  </c:ext>
                </c:extLst>
              </c15:ser>
            </c15:filteredBarSeries>
          </c:ext>
        </c:extLst>
      </c:barChart>
      <c:catAx>
        <c:axId val="51615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6158024"/>
        <c:crosses val="autoZero"/>
        <c:auto val="1"/>
        <c:lblAlgn val="ctr"/>
        <c:lblOffset val="100"/>
        <c:noMultiLvlLbl val="0"/>
      </c:catAx>
      <c:valAx>
        <c:axId val="5161580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615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52</xdr:row>
      <xdr:rowOff>9523</xdr:rowOff>
    </xdr:from>
    <xdr:to>
      <xdr:col>13</xdr:col>
      <xdr:colOff>0</xdr:colOff>
      <xdr:row>65</xdr:row>
      <xdr:rowOff>152399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D9C1FE-4F6C-4142-922D-470B3FE93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5</xdr:row>
      <xdr:rowOff>9525</xdr:rowOff>
    </xdr:to>
    <xdr:pic>
      <xdr:nvPicPr>
        <xdr:cNvPr id="2058" name="Picture 1" descr="LOGOVINCE">
          <a:extLst>
            <a:ext uri="{FF2B5EF4-FFF2-40B4-BE49-F238E27FC236}">
              <a16:creationId xmlns:a16="http://schemas.microsoft.com/office/drawing/2014/main" id="{907D1922-69B2-4776-90F3-3F0E981B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nce.com.br/" TargetMode="External"/><Relationship Id="rId2" Type="http://schemas.openxmlformats.org/officeDocument/2006/relationships/hyperlink" Target="http://www.oee.com.br/" TargetMode="External"/><Relationship Id="rId1" Type="http://schemas.openxmlformats.org/officeDocument/2006/relationships/hyperlink" Target="mailto:produtividade@vince.com.br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://www.oee.com.br/ferramenta/planilha-de-gestao-oee/" TargetMode="External"/><Relationship Id="rId4" Type="http://schemas.openxmlformats.org/officeDocument/2006/relationships/hyperlink" Target="http://www.andon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workbookViewId="0">
      <selection activeCell="B2" sqref="B2:K2"/>
    </sheetView>
  </sheetViews>
  <sheetFormatPr defaultRowHeight="12.75" x14ac:dyDescent="0.2"/>
  <cols>
    <col min="1" max="1" width="1.85546875" customWidth="1"/>
    <col min="2" max="2" width="11.140625" customWidth="1"/>
    <col min="3" max="3" width="11.28515625" customWidth="1"/>
    <col min="4" max="4" width="10.85546875" bestFit="1" customWidth="1"/>
    <col min="8" max="8" width="10.7109375" customWidth="1"/>
    <col min="9" max="9" width="10.85546875" customWidth="1"/>
    <col min="10" max="10" width="9.42578125" customWidth="1"/>
    <col min="12" max="12" width="17.5703125" customWidth="1"/>
    <col min="13" max="13" width="15.42578125" customWidth="1"/>
  </cols>
  <sheetData>
    <row r="1" spans="1:13" ht="15.75" x14ac:dyDescent="0.25">
      <c r="A1" s="17"/>
      <c r="B1" s="94" t="s">
        <v>29</v>
      </c>
      <c r="C1" s="94"/>
      <c r="D1" s="94"/>
      <c r="E1" s="94"/>
      <c r="F1" s="94"/>
      <c r="G1" s="94"/>
      <c r="H1" s="94"/>
      <c r="I1" s="94"/>
      <c r="J1" s="94"/>
      <c r="K1" s="94"/>
    </row>
    <row r="2" spans="1:13" ht="129" customHeight="1" x14ac:dyDescent="0.2">
      <c r="B2" s="115" t="s">
        <v>73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1:13" ht="9" customHeight="1" x14ac:dyDescent="0.2"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3" ht="9" customHeight="1" x14ac:dyDescent="0.2"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3" ht="13.5" thickBot="1" x14ac:dyDescent="0.25"/>
    <row r="6" spans="1:13" x14ac:dyDescent="0.2">
      <c r="B6" s="54" t="s">
        <v>0</v>
      </c>
      <c r="C6" s="26"/>
      <c r="D6" s="72">
        <v>480</v>
      </c>
      <c r="E6" s="26" t="s">
        <v>47</v>
      </c>
      <c r="F6" s="26"/>
      <c r="G6" s="26"/>
      <c r="H6" s="26"/>
      <c r="I6" s="26"/>
      <c r="J6" s="27"/>
    </row>
    <row r="7" spans="1:13" x14ac:dyDescent="0.2">
      <c r="B7" s="67" t="s">
        <v>54</v>
      </c>
      <c r="C7" s="68"/>
      <c r="D7" s="38" t="s">
        <v>58</v>
      </c>
      <c r="E7" s="12"/>
      <c r="F7" s="12"/>
      <c r="G7" s="38" t="s">
        <v>49</v>
      </c>
      <c r="H7" s="12"/>
      <c r="I7" s="68">
        <v>100</v>
      </c>
      <c r="J7" s="13" t="s">
        <v>21</v>
      </c>
    </row>
    <row r="8" spans="1:13" x14ac:dyDescent="0.2">
      <c r="B8" s="28" t="s">
        <v>1</v>
      </c>
      <c r="C8" s="12"/>
      <c r="D8" s="12" t="s">
        <v>2</v>
      </c>
      <c r="E8" s="12"/>
      <c r="F8" s="12"/>
      <c r="G8" s="38" t="s">
        <v>48</v>
      </c>
      <c r="H8" s="12"/>
      <c r="I8" s="68">
        <v>0.02</v>
      </c>
      <c r="J8" s="13" t="s">
        <v>22</v>
      </c>
    </row>
    <row r="9" spans="1:13" ht="13.5" thickBot="1" x14ac:dyDescent="0.25">
      <c r="B9" s="29" t="s">
        <v>1</v>
      </c>
      <c r="C9" s="14"/>
      <c r="D9" s="14" t="s">
        <v>3</v>
      </c>
      <c r="E9" s="14"/>
      <c r="F9" s="14"/>
      <c r="G9" s="69" t="s">
        <v>68</v>
      </c>
      <c r="H9" s="14"/>
      <c r="I9" s="70">
        <v>0.03</v>
      </c>
      <c r="J9" s="15" t="s">
        <v>22</v>
      </c>
    </row>
    <row r="10" spans="1:13" ht="13.5" thickBot="1" x14ac:dyDescent="0.25"/>
    <row r="11" spans="1:13" ht="13.5" thickBot="1" x14ac:dyDescent="0.25">
      <c r="B11" s="1" t="s">
        <v>67</v>
      </c>
      <c r="L11" s="113" t="s">
        <v>62</v>
      </c>
      <c r="M11" s="114"/>
    </row>
    <row r="12" spans="1:13" x14ac:dyDescent="0.2">
      <c r="B12" s="5"/>
      <c r="C12" s="93" t="s">
        <v>4</v>
      </c>
      <c r="D12" s="116" t="s">
        <v>9</v>
      </c>
      <c r="E12" s="117"/>
      <c r="F12" s="5"/>
      <c r="G12" s="6"/>
      <c r="H12" s="91"/>
      <c r="I12" s="31"/>
      <c r="J12" s="7"/>
      <c r="L12" s="55" t="s">
        <v>59</v>
      </c>
      <c r="M12" s="56" t="s">
        <v>61</v>
      </c>
    </row>
    <row r="13" spans="1:13" ht="13.5" thickBot="1" x14ac:dyDescent="0.25">
      <c r="B13" s="10" t="s">
        <v>69</v>
      </c>
      <c r="C13" s="10" t="s">
        <v>5</v>
      </c>
      <c r="D13" s="3" t="s">
        <v>10</v>
      </c>
      <c r="E13" s="4" t="s">
        <v>11</v>
      </c>
      <c r="F13" s="10" t="s">
        <v>1</v>
      </c>
      <c r="G13" s="8" t="s">
        <v>70</v>
      </c>
      <c r="H13" s="92"/>
      <c r="I13" s="53"/>
      <c r="J13" s="9"/>
      <c r="L13" s="55" t="s">
        <v>60</v>
      </c>
      <c r="M13" s="56"/>
    </row>
    <row r="14" spans="1:13" x14ac:dyDescent="0.2">
      <c r="B14" s="88">
        <v>1</v>
      </c>
      <c r="C14" s="89">
        <v>5</v>
      </c>
      <c r="D14" s="89">
        <v>0</v>
      </c>
      <c r="E14" s="89">
        <v>0</v>
      </c>
      <c r="F14" s="18" t="s">
        <v>7</v>
      </c>
      <c r="G14" s="41" t="s">
        <v>55</v>
      </c>
      <c r="H14" s="12"/>
      <c r="I14" s="64"/>
      <c r="J14" s="90"/>
      <c r="L14" s="57">
        <f t="shared" ref="L14:L23" si="0">IF(F14="Nenhum",C14*I$7,IF(F14="A",C14/I$8,IF(F14="B",C14/I$9,0)))</f>
        <v>500</v>
      </c>
      <c r="M14" s="58">
        <f t="shared" ref="M14:M23" si="1">L14-D14-E14</f>
        <v>500</v>
      </c>
    </row>
    <row r="15" spans="1:13" x14ac:dyDescent="0.2">
      <c r="B15" s="88">
        <f>B14+1</f>
        <v>2</v>
      </c>
      <c r="C15" s="89">
        <v>10</v>
      </c>
      <c r="D15" s="89">
        <v>0</v>
      </c>
      <c r="E15" s="89">
        <v>0</v>
      </c>
      <c r="F15" s="18" t="s">
        <v>2</v>
      </c>
      <c r="G15" s="41" t="s">
        <v>56</v>
      </c>
      <c r="H15" s="12"/>
      <c r="I15" s="64"/>
      <c r="J15" s="90"/>
      <c r="L15" s="57">
        <f t="shared" si="0"/>
        <v>500</v>
      </c>
      <c r="M15" s="58">
        <f t="shared" si="1"/>
        <v>500</v>
      </c>
    </row>
    <row r="16" spans="1:13" x14ac:dyDescent="0.2">
      <c r="B16" s="88">
        <f t="shared" ref="B16:B23" si="2">B15+1</f>
        <v>3</v>
      </c>
      <c r="C16" s="89">
        <v>120</v>
      </c>
      <c r="D16" s="89">
        <v>5200</v>
      </c>
      <c r="E16" s="89">
        <v>150</v>
      </c>
      <c r="F16" s="18" t="s">
        <v>2</v>
      </c>
      <c r="G16" s="64" t="s">
        <v>8</v>
      </c>
      <c r="H16" s="12"/>
      <c r="I16" s="64"/>
      <c r="J16" s="90"/>
      <c r="L16" s="57">
        <f t="shared" si="0"/>
        <v>6000</v>
      </c>
      <c r="M16" s="58">
        <f t="shared" si="1"/>
        <v>650</v>
      </c>
    </row>
    <row r="17" spans="2:13" x14ac:dyDescent="0.2">
      <c r="B17" s="88">
        <f t="shared" si="2"/>
        <v>4</v>
      </c>
      <c r="C17" s="89">
        <v>10</v>
      </c>
      <c r="D17" s="89">
        <v>0</v>
      </c>
      <c r="E17" s="89">
        <v>0</v>
      </c>
      <c r="F17" s="18" t="s">
        <v>2</v>
      </c>
      <c r="G17" s="41" t="s">
        <v>57</v>
      </c>
      <c r="H17" s="12"/>
      <c r="I17" s="64"/>
      <c r="J17" s="90"/>
      <c r="L17" s="57">
        <f t="shared" si="0"/>
        <v>500</v>
      </c>
      <c r="M17" s="58">
        <f t="shared" si="1"/>
        <v>500</v>
      </c>
    </row>
    <row r="18" spans="2:13" x14ac:dyDescent="0.2">
      <c r="B18" s="88">
        <f t="shared" si="2"/>
        <v>5</v>
      </c>
      <c r="C18" s="89">
        <v>100</v>
      </c>
      <c r="D18" s="89">
        <v>3500</v>
      </c>
      <c r="E18" s="89">
        <v>300</v>
      </c>
      <c r="F18" s="18" t="s">
        <v>2</v>
      </c>
      <c r="G18" s="64" t="s">
        <v>8</v>
      </c>
      <c r="H18" s="12"/>
      <c r="I18" s="64"/>
      <c r="J18" s="90"/>
      <c r="L18" s="57">
        <f t="shared" si="0"/>
        <v>5000</v>
      </c>
      <c r="M18" s="58">
        <f t="shared" si="1"/>
        <v>1200</v>
      </c>
    </row>
    <row r="19" spans="2:13" x14ac:dyDescent="0.2">
      <c r="B19" s="88">
        <f t="shared" si="2"/>
        <v>6</v>
      </c>
      <c r="C19" s="89">
        <v>60</v>
      </c>
      <c r="D19" s="89">
        <v>0</v>
      </c>
      <c r="E19" s="89">
        <v>0</v>
      </c>
      <c r="F19" s="18" t="s">
        <v>2</v>
      </c>
      <c r="G19" s="64" t="s">
        <v>6</v>
      </c>
      <c r="H19" s="12"/>
      <c r="I19" s="64"/>
      <c r="J19" s="90"/>
      <c r="L19" s="57">
        <f t="shared" si="0"/>
        <v>3000</v>
      </c>
      <c r="M19" s="58">
        <f t="shared" si="1"/>
        <v>3000</v>
      </c>
    </row>
    <row r="20" spans="2:13" x14ac:dyDescent="0.2">
      <c r="B20" s="88">
        <f t="shared" si="2"/>
        <v>7</v>
      </c>
      <c r="C20" s="89">
        <v>80</v>
      </c>
      <c r="D20" s="89">
        <v>2500</v>
      </c>
      <c r="E20" s="89">
        <v>100</v>
      </c>
      <c r="F20" s="18" t="s">
        <v>2</v>
      </c>
      <c r="G20" s="64" t="s">
        <v>8</v>
      </c>
      <c r="H20" s="12"/>
      <c r="I20" s="64"/>
      <c r="J20" s="90"/>
      <c r="L20" s="57">
        <f t="shared" si="0"/>
        <v>4000</v>
      </c>
      <c r="M20" s="58">
        <f t="shared" si="1"/>
        <v>1400</v>
      </c>
    </row>
    <row r="21" spans="2:13" x14ac:dyDescent="0.2">
      <c r="B21" s="88">
        <f t="shared" si="2"/>
        <v>8</v>
      </c>
      <c r="C21" s="89">
        <v>10</v>
      </c>
      <c r="D21" s="89">
        <v>0</v>
      </c>
      <c r="E21" s="89">
        <v>0</v>
      </c>
      <c r="F21" s="18" t="s">
        <v>3</v>
      </c>
      <c r="G21" s="41" t="s">
        <v>56</v>
      </c>
      <c r="H21" s="12"/>
      <c r="I21" s="64"/>
      <c r="J21" s="90"/>
      <c r="L21" s="57">
        <f t="shared" si="0"/>
        <v>333.33333333333337</v>
      </c>
      <c r="M21" s="58">
        <f t="shared" si="1"/>
        <v>333.33333333333337</v>
      </c>
    </row>
    <row r="22" spans="2:13" x14ac:dyDescent="0.2">
      <c r="B22" s="88">
        <f t="shared" si="2"/>
        <v>9</v>
      </c>
      <c r="C22" s="89">
        <v>85</v>
      </c>
      <c r="D22" s="89">
        <v>2500</v>
      </c>
      <c r="E22" s="89">
        <v>30</v>
      </c>
      <c r="F22" s="18" t="s">
        <v>3</v>
      </c>
      <c r="G22" s="64" t="s">
        <v>8</v>
      </c>
      <c r="H22" s="12"/>
      <c r="I22" s="64"/>
      <c r="J22" s="90"/>
      <c r="L22" s="57">
        <f t="shared" si="0"/>
        <v>2833.3333333333335</v>
      </c>
      <c r="M22" s="58">
        <f t="shared" si="1"/>
        <v>303.33333333333348</v>
      </c>
    </row>
    <row r="23" spans="2:13" ht="13.5" thickBot="1" x14ac:dyDescent="0.25">
      <c r="B23" s="81">
        <f t="shared" si="2"/>
        <v>10</v>
      </c>
      <c r="C23" s="82">
        <f>D6-SUM(C14:C22)</f>
        <v>0</v>
      </c>
      <c r="D23" s="83">
        <v>0</v>
      </c>
      <c r="E23" s="83">
        <v>0</v>
      </c>
      <c r="F23" s="87" t="s">
        <v>7</v>
      </c>
      <c r="G23" s="86" t="s">
        <v>71</v>
      </c>
      <c r="H23" s="84"/>
      <c r="I23" s="84"/>
      <c r="J23" s="85"/>
      <c r="L23" s="59">
        <f t="shared" si="0"/>
        <v>0</v>
      </c>
      <c r="M23" s="60">
        <f t="shared" si="1"/>
        <v>0</v>
      </c>
    </row>
    <row r="24" spans="2:13" ht="13.5" thickBot="1" x14ac:dyDescent="0.25">
      <c r="C24" s="36"/>
      <c r="D24" s="37"/>
    </row>
    <row r="25" spans="2:13" x14ac:dyDescent="0.2">
      <c r="B25" s="23" t="s">
        <v>14</v>
      </c>
      <c r="C25" s="24"/>
      <c r="D25" s="39" t="s">
        <v>27</v>
      </c>
      <c r="E25" s="62"/>
      <c r="F25" s="63"/>
      <c r="G25" s="63"/>
      <c r="H25" s="63"/>
      <c r="I25" s="63"/>
      <c r="J25" s="64"/>
      <c r="K25" s="64"/>
    </row>
    <row r="26" spans="2:13" x14ac:dyDescent="0.2">
      <c r="B26" s="28" t="s">
        <v>15</v>
      </c>
      <c r="C26" s="12"/>
      <c r="D26" s="73">
        <f>D6</f>
        <v>480</v>
      </c>
      <c r="E26" s="28"/>
      <c r="F26" s="18"/>
      <c r="G26" s="12"/>
      <c r="H26" s="12"/>
      <c r="I26" s="12"/>
      <c r="J26" s="12"/>
      <c r="K26" s="12"/>
    </row>
    <row r="27" spans="2:13" x14ac:dyDescent="0.2">
      <c r="B27" s="35" t="s">
        <v>45</v>
      </c>
      <c r="C27" s="12"/>
      <c r="D27" s="74">
        <f>SUMIF(G14:G23,"Refeição",C14:C23)</f>
        <v>60</v>
      </c>
      <c r="E27" s="28"/>
      <c r="F27" s="76"/>
      <c r="G27" s="12"/>
      <c r="H27" s="12"/>
      <c r="I27" s="12"/>
      <c r="J27" s="12"/>
      <c r="K27" s="12"/>
    </row>
    <row r="28" spans="2:13" x14ac:dyDescent="0.2">
      <c r="B28" s="35" t="s">
        <v>46</v>
      </c>
      <c r="C28" s="12"/>
      <c r="D28" s="74">
        <f>D26-D27</f>
        <v>420</v>
      </c>
      <c r="E28" s="28"/>
      <c r="F28" s="11"/>
      <c r="G28" s="12"/>
      <c r="H28" s="12"/>
      <c r="I28" s="12"/>
      <c r="J28" s="12"/>
      <c r="K28" s="12"/>
    </row>
    <row r="29" spans="2:13" ht="13.5" thickBot="1" x14ac:dyDescent="0.25">
      <c r="B29" s="29" t="s">
        <v>16</v>
      </c>
      <c r="C29" s="14"/>
      <c r="D29" s="75">
        <f>SUMIF(G14:G23,"Parada*",C14:C23)</f>
        <v>35</v>
      </c>
      <c r="E29" s="28"/>
      <c r="F29" s="76"/>
      <c r="G29" s="61"/>
      <c r="H29" s="61"/>
      <c r="I29" s="61"/>
      <c r="J29" s="61"/>
      <c r="K29" s="12"/>
    </row>
    <row r="30" spans="2:13" ht="13.5" thickBot="1" x14ac:dyDescent="0.25">
      <c r="D30" s="11"/>
      <c r="I30" s="12"/>
    </row>
    <row r="31" spans="2:13" x14ac:dyDescent="0.2">
      <c r="B31" s="23" t="s">
        <v>30</v>
      </c>
      <c r="C31" s="24"/>
      <c r="D31" s="25"/>
      <c r="E31" s="26"/>
      <c r="F31" s="26"/>
      <c r="G31" s="24" t="s">
        <v>31</v>
      </c>
      <c r="H31" s="24"/>
      <c r="I31" s="77"/>
      <c r="J31" s="28"/>
      <c r="K31" s="12"/>
    </row>
    <row r="32" spans="2:13" x14ac:dyDescent="0.2">
      <c r="B32" s="28" t="s">
        <v>32</v>
      </c>
      <c r="C32" s="12"/>
      <c r="D32" s="46">
        <f>SUMIFS(C14:C23,F14:F23,"A",G14:G23,"Produzindo")</f>
        <v>300</v>
      </c>
      <c r="E32" s="12"/>
      <c r="F32" s="12"/>
      <c r="G32" s="12" t="s">
        <v>32</v>
      </c>
      <c r="H32" s="12"/>
      <c r="I32" s="78">
        <f>SUMIFS(C14:C23,F14:F23,"B",G14:G23,"Produzindo")</f>
        <v>85</v>
      </c>
      <c r="J32" s="28"/>
      <c r="K32" s="12"/>
    </row>
    <row r="33" spans="2:13" x14ac:dyDescent="0.2">
      <c r="B33" s="35" t="s">
        <v>52</v>
      </c>
      <c r="C33" s="12"/>
      <c r="D33" s="46">
        <f>SUMIF(F14:F23,"A",D14:D23)</f>
        <v>11200</v>
      </c>
      <c r="E33" s="12"/>
      <c r="F33" s="12"/>
      <c r="G33" s="38" t="s">
        <v>52</v>
      </c>
      <c r="H33" s="12"/>
      <c r="I33" s="78">
        <f>SUMIF(F14:F23,"B",D14:D23)</f>
        <v>2500</v>
      </c>
      <c r="J33" s="28"/>
      <c r="K33" s="12"/>
    </row>
    <row r="34" spans="2:13" x14ac:dyDescent="0.2">
      <c r="B34" s="35" t="s">
        <v>53</v>
      </c>
      <c r="C34" s="12"/>
      <c r="D34" s="46">
        <f>SUMIF(F14:F23,"A",E14:E23)</f>
        <v>550</v>
      </c>
      <c r="E34" s="12"/>
      <c r="F34" s="12"/>
      <c r="G34" s="38" t="s">
        <v>53</v>
      </c>
      <c r="H34" s="12"/>
      <c r="I34" s="78">
        <f>SUMIF(F14:F23,"B",E14:E23)</f>
        <v>30</v>
      </c>
      <c r="J34" s="28"/>
      <c r="K34" s="12"/>
    </row>
    <row r="35" spans="2:13" x14ac:dyDescent="0.2">
      <c r="B35" s="28" t="s">
        <v>33</v>
      </c>
      <c r="C35" s="12"/>
      <c r="D35" s="46">
        <f>D33+D34</f>
        <v>11750</v>
      </c>
      <c r="E35" s="12"/>
      <c r="F35" s="12"/>
      <c r="G35" s="12" t="s">
        <v>33</v>
      </c>
      <c r="H35" s="12"/>
      <c r="I35" s="78">
        <f>I33+I34</f>
        <v>2530</v>
      </c>
      <c r="J35" s="28"/>
      <c r="K35" s="12"/>
    </row>
    <row r="36" spans="2:13" x14ac:dyDescent="0.2">
      <c r="B36" s="28" t="s">
        <v>34</v>
      </c>
      <c r="C36" s="12"/>
      <c r="D36" s="46">
        <f>D32/I8</f>
        <v>15000</v>
      </c>
      <c r="E36" s="12"/>
      <c r="F36" s="12"/>
      <c r="G36" s="12" t="s">
        <v>34</v>
      </c>
      <c r="H36" s="12"/>
      <c r="I36" s="78">
        <f>I32/I9</f>
        <v>2833.3333333333335</v>
      </c>
      <c r="J36" s="28"/>
      <c r="K36" s="12"/>
    </row>
    <row r="37" spans="2:13" x14ac:dyDescent="0.2">
      <c r="B37" s="35" t="s">
        <v>64</v>
      </c>
      <c r="C37" s="12"/>
      <c r="D37" s="46">
        <f>D36-D35</f>
        <v>3250</v>
      </c>
      <c r="E37" s="12"/>
      <c r="F37" s="12"/>
      <c r="G37" s="38" t="s">
        <v>64</v>
      </c>
      <c r="H37" s="12"/>
      <c r="I37" s="78">
        <f>I36-I35</f>
        <v>303.33333333333348</v>
      </c>
      <c r="J37" s="28"/>
      <c r="K37" s="12"/>
    </row>
    <row r="38" spans="2:13" x14ac:dyDescent="0.2">
      <c r="B38" s="28"/>
      <c r="C38" s="12"/>
      <c r="D38" s="11"/>
      <c r="E38" s="12"/>
      <c r="F38" s="12"/>
      <c r="G38" s="12"/>
      <c r="H38" s="12"/>
      <c r="I38" s="13"/>
      <c r="J38" s="28"/>
      <c r="K38" s="12"/>
    </row>
    <row r="39" spans="2:13" x14ac:dyDescent="0.2">
      <c r="B39" s="30" t="s">
        <v>35</v>
      </c>
      <c r="C39" s="16"/>
      <c r="D39" s="22"/>
      <c r="E39" s="12"/>
      <c r="F39" s="12"/>
      <c r="G39" s="12"/>
      <c r="H39" s="12"/>
      <c r="I39" s="13"/>
      <c r="J39" s="28"/>
      <c r="K39" s="12"/>
    </row>
    <row r="40" spans="2:13" x14ac:dyDescent="0.2">
      <c r="B40" s="28" t="s">
        <v>32</v>
      </c>
      <c r="C40" s="12"/>
      <c r="D40" s="45">
        <f>D32+I32</f>
        <v>385</v>
      </c>
      <c r="E40" s="12"/>
      <c r="F40" s="12"/>
      <c r="G40" s="12"/>
      <c r="H40" s="12"/>
      <c r="I40" s="13"/>
      <c r="J40" s="28"/>
      <c r="K40" s="12"/>
    </row>
    <row r="41" spans="2:13" x14ac:dyDescent="0.2">
      <c r="B41" s="28" t="s">
        <v>33</v>
      </c>
      <c r="C41" s="12"/>
      <c r="D41" s="45">
        <f>D35+I35</f>
        <v>14280</v>
      </c>
      <c r="E41" s="12"/>
      <c r="F41" s="12"/>
      <c r="G41" s="12"/>
      <c r="H41" s="12"/>
      <c r="I41" s="13"/>
      <c r="J41" s="28"/>
      <c r="K41" s="12"/>
    </row>
    <row r="42" spans="2:13" x14ac:dyDescent="0.2">
      <c r="B42" s="28" t="s">
        <v>34</v>
      </c>
      <c r="C42" s="12"/>
      <c r="D42" s="45">
        <f>D36+I36</f>
        <v>17833.333333333332</v>
      </c>
      <c r="E42" s="12"/>
      <c r="F42" s="12"/>
      <c r="G42" s="12"/>
      <c r="H42" s="12"/>
      <c r="I42" s="13"/>
      <c r="J42" s="28"/>
      <c r="K42" s="12"/>
    </row>
    <row r="43" spans="2:13" ht="13.5" thickBot="1" x14ac:dyDescent="0.25">
      <c r="B43" s="65" t="s">
        <v>64</v>
      </c>
      <c r="C43" s="14"/>
      <c r="D43" s="47">
        <f>D42-D41</f>
        <v>3553.3333333333321</v>
      </c>
      <c r="E43" s="14"/>
      <c r="F43" s="14"/>
      <c r="G43" s="14"/>
      <c r="H43" s="14"/>
      <c r="I43" s="15"/>
      <c r="J43" s="28"/>
      <c r="K43" s="12"/>
    </row>
    <row r="44" spans="2:13" ht="13.5" thickBot="1" x14ac:dyDescent="0.25">
      <c r="D44" s="11"/>
    </row>
    <row r="45" spans="2:13" x14ac:dyDescent="0.2">
      <c r="B45" s="33" t="s">
        <v>12</v>
      </c>
      <c r="C45" s="26"/>
      <c r="D45" s="79">
        <f>D33+I33</f>
        <v>13700</v>
      </c>
      <c r="E45" s="28"/>
      <c r="F45" s="12"/>
      <c r="G45" s="12"/>
      <c r="H45" s="12"/>
      <c r="I45" s="12"/>
      <c r="J45" s="12"/>
      <c r="K45" s="12"/>
    </row>
    <row r="46" spans="2:13" ht="13.5" thickBot="1" x14ac:dyDescent="0.25">
      <c r="B46" s="29" t="s">
        <v>13</v>
      </c>
      <c r="C46" s="14"/>
      <c r="D46" s="80">
        <f>D34+I34</f>
        <v>580</v>
      </c>
      <c r="E46" s="28"/>
      <c r="F46" s="12"/>
      <c r="G46" s="12"/>
      <c r="H46" s="12"/>
      <c r="I46" s="12"/>
      <c r="J46" s="12"/>
      <c r="K46" s="12"/>
    </row>
    <row r="47" spans="2:13" ht="13.5" thickBot="1" x14ac:dyDescent="0.25">
      <c r="D47" s="11"/>
    </row>
    <row r="48" spans="2:13" ht="13.5" thickBot="1" x14ac:dyDescent="0.25">
      <c r="B48" s="23" t="s">
        <v>36</v>
      </c>
      <c r="C48" s="24"/>
      <c r="D48" s="39"/>
      <c r="F48" s="107">
        <f>D26</f>
        <v>480</v>
      </c>
      <c r="G48" s="108"/>
      <c r="H48" s="108"/>
      <c r="I48" s="108"/>
      <c r="J48" s="108"/>
      <c r="K48" s="108"/>
      <c r="L48" s="108"/>
      <c r="M48" s="109"/>
    </row>
    <row r="49" spans="2:13" ht="13.5" thickBot="1" x14ac:dyDescent="0.25">
      <c r="B49" s="40" t="s">
        <v>23</v>
      </c>
      <c r="C49" s="41"/>
      <c r="D49" s="42">
        <f>D28/D26</f>
        <v>0.875</v>
      </c>
      <c r="F49" s="110">
        <f>D28</f>
        <v>420</v>
      </c>
      <c r="G49" s="111"/>
      <c r="H49" s="111"/>
      <c r="I49" s="111"/>
      <c r="J49" s="111"/>
      <c r="K49" s="111"/>
      <c r="L49" s="112"/>
      <c r="M49" s="48">
        <f>D27</f>
        <v>60</v>
      </c>
    </row>
    <row r="50" spans="2:13" ht="13.5" thickBot="1" x14ac:dyDescent="0.25">
      <c r="B50" s="28" t="s">
        <v>24</v>
      </c>
      <c r="C50" s="12"/>
      <c r="D50" s="43">
        <f>D40/D28</f>
        <v>0.91666666666666663</v>
      </c>
      <c r="E50" s="19"/>
      <c r="F50" s="97">
        <f>D40</f>
        <v>385</v>
      </c>
      <c r="G50" s="98"/>
      <c r="H50" s="98"/>
      <c r="I50" s="98"/>
      <c r="J50" s="99"/>
      <c r="K50" s="100">
        <f>D29</f>
        <v>35</v>
      </c>
      <c r="L50" s="101"/>
      <c r="M50" s="49"/>
    </row>
    <row r="51" spans="2:13" ht="13.5" thickBot="1" x14ac:dyDescent="0.25">
      <c r="B51" s="35" t="s">
        <v>63</v>
      </c>
      <c r="C51" s="12"/>
      <c r="D51" s="43">
        <f>D41/D42</f>
        <v>0.80074766355140192</v>
      </c>
      <c r="E51" s="19"/>
      <c r="F51" s="102">
        <f>D41</f>
        <v>14280</v>
      </c>
      <c r="G51" s="103"/>
      <c r="H51" s="104"/>
      <c r="I51" s="105">
        <f>D43</f>
        <v>3553.3333333333321</v>
      </c>
      <c r="J51" s="106"/>
      <c r="K51" s="49"/>
      <c r="L51" s="49"/>
      <c r="M51" s="49"/>
    </row>
    <row r="52" spans="2:13" ht="13.5" thickBot="1" x14ac:dyDescent="0.25">
      <c r="B52" s="28" t="s">
        <v>25</v>
      </c>
      <c r="C52" s="12"/>
      <c r="D52" s="43">
        <f>D45/D41</f>
        <v>0.95938375350140059</v>
      </c>
      <c r="E52" s="19"/>
      <c r="F52" s="95">
        <f>D45</f>
        <v>13700</v>
      </c>
      <c r="G52" s="96"/>
      <c r="H52" s="50">
        <f>D46</f>
        <v>580</v>
      </c>
      <c r="I52" s="49"/>
      <c r="J52" s="49"/>
      <c r="K52" s="49"/>
      <c r="L52" s="49"/>
      <c r="M52" s="49"/>
    </row>
    <row r="53" spans="2:13" ht="13.5" thickBot="1" x14ac:dyDescent="0.25">
      <c r="B53" s="29" t="s">
        <v>26</v>
      </c>
      <c r="C53" s="14"/>
      <c r="D53" s="44">
        <f>D50*D51*D52</f>
        <v>0.70420560747663552</v>
      </c>
      <c r="E53" s="19"/>
      <c r="G53" s="21"/>
    </row>
    <row r="54" spans="2:13" ht="13.5" thickBot="1" x14ac:dyDescent="0.25">
      <c r="D54" s="2"/>
    </row>
    <row r="55" spans="2:13" x14ac:dyDescent="0.2">
      <c r="B55" s="23" t="s">
        <v>28</v>
      </c>
      <c r="C55" s="31"/>
      <c r="D55" s="34"/>
      <c r="G55" s="20"/>
    </row>
    <row r="56" spans="2:13" x14ac:dyDescent="0.2">
      <c r="B56" s="28" t="s">
        <v>17</v>
      </c>
      <c r="C56" s="12"/>
      <c r="D56" s="51">
        <f>SUMIF(G14:G23,"Refe*",M14:M23)</f>
        <v>3000</v>
      </c>
    </row>
    <row r="57" spans="2:13" x14ac:dyDescent="0.2">
      <c r="B57" s="28" t="s">
        <v>18</v>
      </c>
      <c r="C57" s="12"/>
      <c r="D57" s="51">
        <f>SUMIF(G14:G23,"Parada*",M14:M23)</f>
        <v>1833.3333333333335</v>
      </c>
    </row>
    <row r="58" spans="2:13" x14ac:dyDescent="0.2">
      <c r="B58" s="28" t="s">
        <v>19</v>
      </c>
      <c r="C58" s="12"/>
      <c r="D58" s="51">
        <f>SUMIF(G14:G23,"Produ*",M14:M23)</f>
        <v>3553.3333333333335</v>
      </c>
    </row>
    <row r="59" spans="2:13" x14ac:dyDescent="0.2">
      <c r="B59" s="28" t="s">
        <v>20</v>
      </c>
      <c r="C59" s="12"/>
      <c r="D59" s="51">
        <f>D46</f>
        <v>580</v>
      </c>
    </row>
    <row r="60" spans="2:13" x14ac:dyDescent="0.2">
      <c r="B60" s="35" t="s">
        <v>65</v>
      </c>
      <c r="C60" s="12"/>
      <c r="D60" s="66">
        <f>D57+D58+D59</f>
        <v>5966.666666666667</v>
      </c>
    </row>
    <row r="61" spans="2:13" ht="13.5" thickBot="1" x14ac:dyDescent="0.25">
      <c r="B61" s="65" t="s">
        <v>66</v>
      </c>
      <c r="C61" s="14"/>
      <c r="D61" s="52">
        <f>SUM(D56:D59)</f>
        <v>8966.6666666666679</v>
      </c>
    </row>
  </sheetData>
  <mergeCells count="11">
    <mergeCell ref="B1:K1"/>
    <mergeCell ref="F52:G52"/>
    <mergeCell ref="F50:J50"/>
    <mergeCell ref="K50:L50"/>
    <mergeCell ref="F51:H51"/>
    <mergeCell ref="I51:J51"/>
    <mergeCell ref="F48:M48"/>
    <mergeCell ref="F49:L49"/>
    <mergeCell ref="L11:M11"/>
    <mergeCell ref="B2:K2"/>
    <mergeCell ref="D12:E12"/>
  </mergeCells>
  <phoneticPr fontId="3" type="noConversion"/>
  <conditionalFormatting sqref="D51">
    <cfRule type="cellIs" dxfId="4" priority="4" operator="greaterThan">
      <formula>1</formula>
    </cfRule>
    <cfRule type="cellIs" dxfId="3" priority="5" operator="greaterThan">
      <formula>100</formula>
    </cfRule>
  </conditionalFormatting>
  <conditionalFormatting sqref="D53">
    <cfRule type="cellIs" dxfId="2" priority="2" operator="greaterThan">
      <formula>1</formula>
    </cfRule>
    <cfRule type="cellIs" dxfId="1" priority="3" operator="greaterThan">
      <formula>1</formula>
    </cfRule>
  </conditionalFormatting>
  <conditionalFormatting sqref="C23">
    <cfRule type="cellIs" dxfId="0" priority="1" operator="lessThan">
      <formula>0</formula>
    </cfRule>
  </conditionalFormatting>
  <pageMargins left="0.43" right="0.41" top="0.61" bottom="0.63" header="0.31" footer="0.3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23"/>
  <sheetViews>
    <sheetView tabSelected="1" workbookViewId="0">
      <selection activeCell="A26" sqref="A26"/>
    </sheetView>
  </sheetViews>
  <sheetFormatPr defaultRowHeight="12.75" x14ac:dyDescent="0.2"/>
  <sheetData>
    <row r="4" spans="1:4" x14ac:dyDescent="0.2">
      <c r="D4" s="1" t="s">
        <v>37</v>
      </c>
    </row>
    <row r="5" spans="1:4" x14ac:dyDescent="0.2">
      <c r="D5" s="1" t="s">
        <v>38</v>
      </c>
    </row>
    <row r="8" spans="1:4" x14ac:dyDescent="0.2">
      <c r="A8" s="1" t="s">
        <v>39</v>
      </c>
    </row>
    <row r="9" spans="1:4" x14ac:dyDescent="0.2">
      <c r="A9" t="s">
        <v>42</v>
      </c>
    </row>
    <row r="10" spans="1:4" x14ac:dyDescent="0.2">
      <c r="A10" t="s">
        <v>40</v>
      </c>
    </row>
    <row r="12" spans="1:4" x14ac:dyDescent="0.2">
      <c r="B12" s="32" t="s">
        <v>41</v>
      </c>
    </row>
    <row r="13" spans="1:4" x14ac:dyDescent="0.2">
      <c r="B13" t="s">
        <v>44</v>
      </c>
    </row>
    <row r="16" spans="1:4" x14ac:dyDescent="0.2">
      <c r="A16" t="s">
        <v>43</v>
      </c>
    </row>
    <row r="17" spans="1:2" x14ac:dyDescent="0.2">
      <c r="B17" s="32" t="s">
        <v>50</v>
      </c>
    </row>
    <row r="18" spans="1:2" x14ac:dyDescent="0.2">
      <c r="B18" s="32" t="s">
        <v>51</v>
      </c>
    </row>
    <row r="19" spans="1:2" x14ac:dyDescent="0.2">
      <c r="B19" s="32" t="s">
        <v>72</v>
      </c>
    </row>
    <row r="22" spans="1:2" x14ac:dyDescent="0.2">
      <c r="A22" t="s">
        <v>75</v>
      </c>
    </row>
    <row r="23" spans="1:2" x14ac:dyDescent="0.2">
      <c r="A23" s="32" t="s">
        <v>74</v>
      </c>
    </row>
  </sheetData>
  <phoneticPr fontId="3" type="noConversion"/>
  <hyperlinks>
    <hyperlink ref="B12" r:id="rId1" xr:uid="{00000000-0004-0000-0100-000000000000}"/>
    <hyperlink ref="B17" r:id="rId2" xr:uid="{00000000-0004-0000-0100-000001000000}"/>
    <hyperlink ref="B18" r:id="rId3" xr:uid="{00000000-0004-0000-0100-000002000000}"/>
    <hyperlink ref="B19" r:id="rId4" xr:uid="{DBAF054F-A84F-47CD-B4F0-AD63AF1C4C80}"/>
    <hyperlink ref="A23" r:id="rId5" xr:uid="{9A7B6294-0A0E-4ADB-B535-A9FB236AE6D6}"/>
  </hyperlinks>
  <pageMargins left="0.78740157499999996" right="0.78740157499999996" top="0.984251969" bottom="0.984251969" header="0.49212598499999999" footer="0.49212598499999999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OEE - Conceito</vt:lpstr>
      <vt:lpstr>Contate-nos</vt:lpstr>
    </vt:vector>
  </TitlesOfParts>
  <Company>Vince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Pilotto</dc:creator>
  <cp:lastModifiedBy>Marcos R. Pilotto</cp:lastModifiedBy>
  <cp:lastPrinted>2012-09-16T15:07:21Z</cp:lastPrinted>
  <dcterms:created xsi:type="dcterms:W3CDTF">2012-09-16T13:40:44Z</dcterms:created>
  <dcterms:modified xsi:type="dcterms:W3CDTF">2021-03-09T11:47:28Z</dcterms:modified>
</cp:coreProperties>
</file>